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zezulka\Desktop\"/>
    </mc:Choice>
  </mc:AlternateContent>
  <bookViews>
    <workbookView xWindow="0" yWindow="0" windowWidth="28800" windowHeight="12435"/>
  </bookViews>
  <sheets>
    <sheet name="Rekapitulace stavby" sheetId="1" r:id="rId1"/>
    <sheet name="SO.00 - Bourací práce" sheetId="2" r:id="rId2"/>
    <sheet name="SO.01 - Nový stav" sheetId="3" r:id="rId3"/>
    <sheet name="SO.99 - VRN" sheetId="4" r:id="rId4"/>
  </sheets>
  <definedNames>
    <definedName name="_xlnm.Print_Titles" localSheetId="0">'Rekapitulace stavby'!$85:$85</definedName>
    <definedName name="_xlnm.Print_Titles" localSheetId="1">'SO.00 - Bourací práce'!$118:$118</definedName>
    <definedName name="_xlnm.Print_Titles" localSheetId="2">'SO.01 - Nový stav'!$125:$125</definedName>
    <definedName name="_xlnm.Print_Titles" localSheetId="3">'SO.99 - VRN'!$111:$111</definedName>
    <definedName name="_xlnm.Print_Area" localSheetId="0">'Rekapitulace stavby'!$C$4:$AP$70,'Rekapitulace stavby'!$C$76:$AP$94</definedName>
    <definedName name="_xlnm.Print_Area" localSheetId="1">'SO.00 - Bourací práce'!$C$4:$Q$70,'SO.00 - Bourací práce'!$C$76:$Q$102,'SO.00 - Bourací práce'!$C$108:$Q$223</definedName>
    <definedName name="_xlnm.Print_Area" localSheetId="2">'SO.01 - Nový stav'!$C$4:$Q$70,'SO.01 - Nový stav'!$C$76:$Q$109,'SO.01 - Nový stav'!$C$115:$Q$299</definedName>
    <definedName name="_xlnm.Print_Area" localSheetId="3">'SO.99 - VRN'!$C$4:$Q$70,'SO.99 - VRN'!$C$76:$Q$95,'SO.99 - VRN'!$C$101:$Q$117</definedName>
  </definedNames>
  <calcPr calcId="162913"/>
</workbook>
</file>

<file path=xl/calcChain.xml><?xml version="1.0" encoding="utf-8"?>
<calcChain xmlns="http://schemas.openxmlformats.org/spreadsheetml/2006/main">
  <c r="AY90" i="1" l="1"/>
  <c r="AX90" i="1"/>
  <c r="BI117" i="4"/>
  <c r="BH117" i="4"/>
  <c r="BG117" i="4"/>
  <c r="BF117" i="4"/>
  <c r="AA117" i="4"/>
  <c r="AA116" i="4" s="1"/>
  <c r="Y117" i="4"/>
  <c r="Y116" i="4" s="1"/>
  <c r="W117" i="4"/>
  <c r="W116" i="4" s="1"/>
  <c r="BK117" i="4"/>
  <c r="BK116" i="4" s="1"/>
  <c r="N116" i="4" s="1"/>
  <c r="N91" i="4" s="1"/>
  <c r="N117" i="4"/>
  <c r="BE117" i="4" s="1"/>
  <c r="BI115" i="4"/>
  <c r="H36" i="4" s="1"/>
  <c r="BD90" i="1" s="1"/>
  <c r="BH115" i="4"/>
  <c r="BG115" i="4"/>
  <c r="BF115" i="4"/>
  <c r="AA115" i="4"/>
  <c r="AA114" i="4"/>
  <c r="Y115" i="4"/>
  <c r="Y114" i="4"/>
  <c r="W115" i="4"/>
  <c r="W114" i="4"/>
  <c r="BK115" i="4"/>
  <c r="BK114" i="4" s="1"/>
  <c r="N114" i="4" s="1"/>
  <c r="N90" i="4" s="1"/>
  <c r="N115" i="4"/>
  <c r="BE115" i="4" s="1"/>
  <c r="M32" i="4" s="1"/>
  <c r="AV90" i="1" s="1"/>
  <c r="M109" i="4"/>
  <c r="M108" i="4"/>
  <c r="F108" i="4"/>
  <c r="F106" i="4"/>
  <c r="F104" i="4"/>
  <c r="M28" i="4"/>
  <c r="AS90" i="1" s="1"/>
  <c r="M84" i="4"/>
  <c r="M83" i="4"/>
  <c r="F83" i="4"/>
  <c r="F81" i="4"/>
  <c r="F79" i="4"/>
  <c r="O15" i="4"/>
  <c r="E15" i="4"/>
  <c r="F109" i="4" s="1"/>
  <c r="O14" i="4"/>
  <c r="O9" i="4"/>
  <c r="M106" i="4" s="1"/>
  <c r="M81" i="4"/>
  <c r="F6" i="4"/>
  <c r="F103" i="4"/>
  <c r="F78" i="4"/>
  <c r="AY89" i="1"/>
  <c r="AX89" i="1"/>
  <c r="BI298" i="3"/>
  <c r="BH298" i="3"/>
  <c r="BG298" i="3"/>
  <c r="BF298" i="3"/>
  <c r="AA298" i="3"/>
  <c r="Y298" i="3"/>
  <c r="W298" i="3"/>
  <c r="BK298" i="3"/>
  <c r="N298" i="3"/>
  <c r="BE298" i="3" s="1"/>
  <c r="BI297" i="3"/>
  <c r="BH297" i="3"/>
  <c r="BG297" i="3"/>
  <c r="BF297" i="3"/>
  <c r="AA297" i="3"/>
  <c r="Y297" i="3"/>
  <c r="Y296" i="3" s="1"/>
  <c r="W297" i="3"/>
  <c r="BK297" i="3"/>
  <c r="BK296" i="3" s="1"/>
  <c r="N296" i="3" s="1"/>
  <c r="N105" i="3" s="1"/>
  <c r="N297" i="3"/>
  <c r="BE297" i="3"/>
  <c r="BI295" i="3"/>
  <c r="BH295" i="3"/>
  <c r="BG295" i="3"/>
  <c r="BF295" i="3"/>
  <c r="AA295" i="3"/>
  <c r="Y295" i="3"/>
  <c r="W295" i="3"/>
  <c r="BK295" i="3"/>
  <c r="N295" i="3"/>
  <c r="BE295" i="3" s="1"/>
  <c r="BI294" i="3"/>
  <c r="BH294" i="3"/>
  <c r="BG294" i="3"/>
  <c r="BF294" i="3"/>
  <c r="AA294" i="3"/>
  <c r="Y294" i="3"/>
  <c r="W294" i="3"/>
  <c r="BK294" i="3"/>
  <c r="N294" i="3"/>
  <c r="BE294" i="3" s="1"/>
  <c r="BI292" i="3"/>
  <c r="BH292" i="3"/>
  <c r="BG292" i="3"/>
  <c r="BF292" i="3"/>
  <c r="AA292" i="3"/>
  <c r="Y292" i="3"/>
  <c r="Y291" i="3" s="1"/>
  <c r="W292" i="3"/>
  <c r="BK292" i="3"/>
  <c r="N292" i="3"/>
  <c r="BE292" i="3" s="1"/>
  <c r="BI290" i="3"/>
  <c r="BH290" i="3"/>
  <c r="BG290" i="3"/>
  <c r="BF290" i="3"/>
  <c r="AA290" i="3"/>
  <c r="Y290" i="3"/>
  <c r="W290" i="3"/>
  <c r="BK290" i="3"/>
  <c r="N290" i="3"/>
  <c r="BE290" i="3" s="1"/>
  <c r="BI289" i="3"/>
  <c r="BH289" i="3"/>
  <c r="BG289" i="3"/>
  <c r="BF289" i="3"/>
  <c r="AA289" i="3"/>
  <c r="Y289" i="3"/>
  <c r="W289" i="3"/>
  <c r="BK289" i="3"/>
  <c r="N289" i="3"/>
  <c r="BE289" i="3" s="1"/>
  <c r="BI288" i="3"/>
  <c r="BH288" i="3"/>
  <c r="BG288" i="3"/>
  <c r="BF288" i="3"/>
  <c r="AA288" i="3"/>
  <c r="Y288" i="3"/>
  <c r="W288" i="3"/>
  <c r="BK288" i="3"/>
  <c r="N288" i="3"/>
  <c r="BE288" i="3" s="1"/>
  <c r="BI287" i="3"/>
  <c r="BH287" i="3"/>
  <c r="BG287" i="3"/>
  <c r="BF287" i="3"/>
  <c r="AA287" i="3"/>
  <c r="Y287" i="3"/>
  <c r="Y286" i="3" s="1"/>
  <c r="W287" i="3"/>
  <c r="BK287" i="3"/>
  <c r="N287" i="3"/>
  <c r="BE287" i="3" s="1"/>
  <c r="BI285" i="3"/>
  <c r="BH285" i="3"/>
  <c r="BG285" i="3"/>
  <c r="BF285" i="3"/>
  <c r="AA285" i="3"/>
  <c r="Y285" i="3"/>
  <c r="W285" i="3"/>
  <c r="BK285" i="3"/>
  <c r="N285" i="3"/>
  <c r="BE285" i="3" s="1"/>
  <c r="BI284" i="3"/>
  <c r="BH284" i="3"/>
  <c r="BG284" i="3"/>
  <c r="BF284" i="3"/>
  <c r="AA284" i="3"/>
  <c r="Y284" i="3"/>
  <c r="W284" i="3"/>
  <c r="BK284" i="3"/>
  <c r="N284" i="3"/>
  <c r="BE284" i="3" s="1"/>
  <c r="BI283" i="3"/>
  <c r="BH283" i="3"/>
  <c r="BG283" i="3"/>
  <c r="BF283" i="3"/>
  <c r="AA283" i="3"/>
  <c r="Y283" i="3"/>
  <c r="W283" i="3"/>
  <c r="BK283" i="3"/>
  <c r="N283" i="3"/>
  <c r="BE283" i="3" s="1"/>
  <c r="BI282" i="3"/>
  <c r="BH282" i="3"/>
  <c r="BG282" i="3"/>
  <c r="BF282" i="3"/>
  <c r="AA282" i="3"/>
  <c r="Y282" i="3"/>
  <c r="Y281" i="3" s="1"/>
  <c r="W282" i="3"/>
  <c r="BK282" i="3"/>
  <c r="BK281" i="3" s="1"/>
  <c r="N281" i="3" s="1"/>
  <c r="N102" i="3" s="1"/>
  <c r="N282" i="3"/>
  <c r="BE282" i="3" s="1"/>
  <c r="BI280" i="3"/>
  <c r="BH280" i="3"/>
  <c r="BG280" i="3"/>
  <c r="BF280" i="3"/>
  <c r="AA280" i="3"/>
  <c r="Y280" i="3"/>
  <c r="W280" i="3"/>
  <c r="BK280" i="3"/>
  <c r="N280" i="3"/>
  <c r="BE280" i="3" s="1"/>
  <c r="BI279" i="3"/>
  <c r="BH279" i="3"/>
  <c r="BG279" i="3"/>
  <c r="BF279" i="3"/>
  <c r="AA279" i="3"/>
  <c r="Y279" i="3"/>
  <c r="W279" i="3"/>
  <c r="BK279" i="3"/>
  <c r="N279" i="3"/>
  <c r="BE279" i="3" s="1"/>
  <c r="BI278" i="3"/>
  <c r="BH278" i="3"/>
  <c r="BG278" i="3"/>
  <c r="BF278" i="3"/>
  <c r="AA278" i="3"/>
  <c r="Y278" i="3"/>
  <c r="W278" i="3"/>
  <c r="BK278" i="3"/>
  <c r="N278" i="3"/>
  <c r="BE278" i="3" s="1"/>
  <c r="BI277" i="3"/>
  <c r="BH277" i="3"/>
  <c r="BG277" i="3"/>
  <c r="BF277" i="3"/>
  <c r="AA277" i="3"/>
  <c r="Y277" i="3"/>
  <c r="W277" i="3"/>
  <c r="BK277" i="3"/>
  <c r="N277" i="3"/>
  <c r="BE277" i="3" s="1"/>
  <c r="BI276" i="3"/>
  <c r="BH276" i="3"/>
  <c r="BG276" i="3"/>
  <c r="BF276" i="3"/>
  <c r="AA276" i="3"/>
  <c r="Y276" i="3"/>
  <c r="W276" i="3"/>
  <c r="BK276" i="3"/>
  <c r="N276" i="3"/>
  <c r="BE276" i="3" s="1"/>
  <c r="BI275" i="3"/>
  <c r="BH275" i="3"/>
  <c r="BG275" i="3"/>
  <c r="BF275" i="3"/>
  <c r="AA275" i="3"/>
  <c r="Y275" i="3"/>
  <c r="W275" i="3"/>
  <c r="BK275" i="3"/>
  <c r="N275" i="3"/>
  <c r="BE275" i="3" s="1"/>
  <c r="BI274" i="3"/>
  <c r="BH274" i="3"/>
  <c r="BG274" i="3"/>
  <c r="BF274" i="3"/>
  <c r="AA274" i="3"/>
  <c r="Y274" i="3"/>
  <c r="W274" i="3"/>
  <c r="BK274" i="3"/>
  <c r="N274" i="3"/>
  <c r="BE274" i="3" s="1"/>
  <c r="BI273" i="3"/>
  <c r="BH273" i="3"/>
  <c r="BG273" i="3"/>
  <c r="BF273" i="3"/>
  <c r="AA273" i="3"/>
  <c r="Y273" i="3"/>
  <c r="W273" i="3"/>
  <c r="BK273" i="3"/>
  <c r="N273" i="3"/>
  <c r="BE273" i="3" s="1"/>
  <c r="BI272" i="3"/>
  <c r="BH272" i="3"/>
  <c r="BG272" i="3"/>
  <c r="BF272" i="3"/>
  <c r="AA272" i="3"/>
  <c r="Y272" i="3"/>
  <c r="W272" i="3"/>
  <c r="BK272" i="3"/>
  <c r="N272" i="3"/>
  <c r="BE272" i="3" s="1"/>
  <c r="BI271" i="3"/>
  <c r="BH271" i="3"/>
  <c r="BG271" i="3"/>
  <c r="BF271" i="3"/>
  <c r="AA271" i="3"/>
  <c r="Y271" i="3"/>
  <c r="W271" i="3"/>
  <c r="BK271" i="3"/>
  <c r="N271" i="3"/>
  <c r="BE271" i="3" s="1"/>
  <c r="BI270" i="3"/>
  <c r="BH270" i="3"/>
  <c r="BG270" i="3"/>
  <c r="BF270" i="3"/>
  <c r="AA270" i="3"/>
  <c r="Y270" i="3"/>
  <c r="W270" i="3"/>
  <c r="BK270" i="3"/>
  <c r="N270" i="3"/>
  <c r="BE270" i="3" s="1"/>
  <c r="BI269" i="3"/>
  <c r="BH269" i="3"/>
  <c r="BG269" i="3"/>
  <c r="BF269" i="3"/>
  <c r="AA269" i="3"/>
  <c r="Y269" i="3"/>
  <c r="Y268" i="3" s="1"/>
  <c r="W269" i="3"/>
  <c r="BK269" i="3"/>
  <c r="BK268" i="3" s="1"/>
  <c r="N268" i="3" s="1"/>
  <c r="N101" i="3" s="1"/>
  <c r="N269" i="3"/>
  <c r="BE269" i="3" s="1"/>
  <c r="BI267" i="3"/>
  <c r="BH267" i="3"/>
  <c r="BG267" i="3"/>
  <c r="BF267" i="3"/>
  <c r="AA267" i="3"/>
  <c r="Y267" i="3"/>
  <c r="W267" i="3"/>
  <c r="BK267" i="3"/>
  <c r="N267" i="3"/>
  <c r="BE267" i="3" s="1"/>
  <c r="BI266" i="3"/>
  <c r="BH266" i="3"/>
  <c r="BG266" i="3"/>
  <c r="BF266" i="3"/>
  <c r="AA266" i="3"/>
  <c r="Y266" i="3"/>
  <c r="W266" i="3"/>
  <c r="BK266" i="3"/>
  <c r="N266" i="3"/>
  <c r="BE266" i="3" s="1"/>
  <c r="BI265" i="3"/>
  <c r="BH265" i="3"/>
  <c r="BG265" i="3"/>
  <c r="BF265" i="3"/>
  <c r="AA265" i="3"/>
  <c r="Y265" i="3"/>
  <c r="W265" i="3"/>
  <c r="BK265" i="3"/>
  <c r="N265" i="3"/>
  <c r="BE265" i="3" s="1"/>
  <c r="BI264" i="3"/>
  <c r="BH264" i="3"/>
  <c r="BG264" i="3"/>
  <c r="BF264" i="3"/>
  <c r="AA264" i="3"/>
  <c r="Y264" i="3"/>
  <c r="W264" i="3"/>
  <c r="BK264" i="3"/>
  <c r="N264" i="3"/>
  <c r="BE264" i="3" s="1"/>
  <c r="BI263" i="3"/>
  <c r="BH263" i="3"/>
  <c r="BG263" i="3"/>
  <c r="BF263" i="3"/>
  <c r="AA263" i="3"/>
  <c r="Y263" i="3"/>
  <c r="W263" i="3"/>
  <c r="BK263" i="3"/>
  <c r="N263" i="3"/>
  <c r="BE263" i="3" s="1"/>
  <c r="BI261" i="3"/>
  <c r="BH261" i="3"/>
  <c r="BG261" i="3"/>
  <c r="BF261" i="3"/>
  <c r="AA261" i="3"/>
  <c r="Y261" i="3"/>
  <c r="W261" i="3"/>
  <c r="BK261" i="3"/>
  <c r="N261" i="3"/>
  <c r="BE261" i="3" s="1"/>
  <c r="BI259" i="3"/>
  <c r="BH259" i="3"/>
  <c r="BG259" i="3"/>
  <c r="BF259" i="3"/>
  <c r="AA259" i="3"/>
  <c r="Y259" i="3"/>
  <c r="W259" i="3"/>
  <c r="BK259" i="3"/>
  <c r="N259" i="3"/>
  <c r="BE259" i="3" s="1"/>
  <c r="BI258" i="3"/>
  <c r="BH258" i="3"/>
  <c r="BG258" i="3"/>
  <c r="BF258" i="3"/>
  <c r="AA258" i="3"/>
  <c r="Y258" i="3"/>
  <c r="W258" i="3"/>
  <c r="BK258" i="3"/>
  <c r="N258" i="3"/>
  <c r="BE258" i="3" s="1"/>
  <c r="BI257" i="3"/>
  <c r="BH257" i="3"/>
  <c r="BG257" i="3"/>
  <c r="BF257" i="3"/>
  <c r="AA257" i="3"/>
  <c r="Y257" i="3"/>
  <c r="W257" i="3"/>
  <c r="BK257" i="3"/>
  <c r="N257" i="3"/>
  <c r="BE257" i="3" s="1"/>
  <c r="BI256" i="3"/>
  <c r="BH256" i="3"/>
  <c r="BG256" i="3"/>
  <c r="BF256" i="3"/>
  <c r="AA256" i="3"/>
  <c r="Y256" i="3"/>
  <c r="W256" i="3"/>
  <c r="BK256" i="3"/>
  <c r="N256" i="3"/>
  <c r="BE256" i="3" s="1"/>
  <c r="BI254" i="3"/>
  <c r="BH254" i="3"/>
  <c r="BG254" i="3"/>
  <c r="BF254" i="3"/>
  <c r="AA254" i="3"/>
  <c r="Y254" i="3"/>
  <c r="W254" i="3"/>
  <c r="BK254" i="3"/>
  <c r="N254" i="3"/>
  <c r="BE254" i="3" s="1"/>
  <c r="BI252" i="3"/>
  <c r="BH252" i="3"/>
  <c r="BG252" i="3"/>
  <c r="BF252" i="3"/>
  <c r="AA252" i="3"/>
  <c r="Y252" i="3"/>
  <c r="W252" i="3"/>
  <c r="BK252" i="3"/>
  <c r="N252" i="3"/>
  <c r="BE252" i="3" s="1"/>
  <c r="BI250" i="3"/>
  <c r="BH250" i="3"/>
  <c r="BG250" i="3"/>
  <c r="BF250" i="3"/>
  <c r="AA250" i="3"/>
  <c r="Y250" i="3"/>
  <c r="W250" i="3"/>
  <c r="BK250" i="3"/>
  <c r="N250" i="3"/>
  <c r="BE250" i="3" s="1"/>
  <c r="BI248" i="3"/>
  <c r="BH248" i="3"/>
  <c r="BG248" i="3"/>
  <c r="BF248" i="3"/>
  <c r="AA248" i="3"/>
  <c r="Y248" i="3"/>
  <c r="W248" i="3"/>
  <c r="BK248" i="3"/>
  <c r="N248" i="3"/>
  <c r="BE248" i="3" s="1"/>
  <c r="BI246" i="3"/>
  <c r="BH246" i="3"/>
  <c r="BG246" i="3"/>
  <c r="BF246" i="3"/>
  <c r="AA246" i="3"/>
  <c r="Y246" i="3"/>
  <c r="W246" i="3"/>
  <c r="BK246" i="3"/>
  <c r="N246" i="3"/>
  <c r="BE246" i="3" s="1"/>
  <c r="BI244" i="3"/>
  <c r="BH244" i="3"/>
  <c r="BG244" i="3"/>
  <c r="BF244" i="3"/>
  <c r="AA244" i="3"/>
  <c r="Y244" i="3"/>
  <c r="W244" i="3"/>
  <c r="BK244" i="3"/>
  <c r="N244" i="3"/>
  <c r="BE244" i="3" s="1"/>
  <c r="BI242" i="3"/>
  <c r="BH242" i="3"/>
  <c r="BG242" i="3"/>
  <c r="BF242" i="3"/>
  <c r="AA242" i="3"/>
  <c r="Y242" i="3"/>
  <c r="W242" i="3"/>
  <c r="BK242" i="3"/>
  <c r="N242" i="3"/>
  <c r="BE242" i="3" s="1"/>
  <c r="BI240" i="3"/>
  <c r="BH240" i="3"/>
  <c r="BG240" i="3"/>
  <c r="BF240" i="3"/>
  <c r="AA240" i="3"/>
  <c r="Y240" i="3"/>
  <c r="W240" i="3"/>
  <c r="BK240" i="3"/>
  <c r="N240" i="3"/>
  <c r="BE240" i="3" s="1"/>
  <c r="BI238" i="3"/>
  <c r="BH238" i="3"/>
  <c r="BG238" i="3"/>
  <c r="BF238" i="3"/>
  <c r="AA238" i="3"/>
  <c r="Y238" i="3"/>
  <c r="W238" i="3"/>
  <c r="BK238" i="3"/>
  <c r="N238" i="3"/>
  <c r="BE238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AA234" i="3" s="1"/>
  <c r="Y235" i="3"/>
  <c r="Y234" i="3" s="1"/>
  <c r="W235" i="3"/>
  <c r="W234" i="3" s="1"/>
  <c r="BK235" i="3"/>
  <c r="BK234" i="3" s="1"/>
  <c r="N234" i="3" s="1"/>
  <c r="N100" i="3" s="1"/>
  <c r="N235" i="3"/>
  <c r="BE235" i="3" s="1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 s="1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 s="1"/>
  <c r="BI219" i="3"/>
  <c r="BH219" i="3"/>
  <c r="BG219" i="3"/>
  <c r="BF219" i="3"/>
  <c r="AA219" i="3"/>
  <c r="AA218" i="3" s="1"/>
  <c r="Y219" i="3"/>
  <c r="Y218" i="3" s="1"/>
  <c r="W219" i="3"/>
  <c r="W218" i="3"/>
  <c r="BK219" i="3"/>
  <c r="BK218" i="3" s="1"/>
  <c r="N219" i="3"/>
  <c r="BE219" i="3" s="1"/>
  <c r="BI216" i="3"/>
  <c r="BH216" i="3"/>
  <c r="BG216" i="3"/>
  <c r="BF216" i="3"/>
  <c r="AA216" i="3"/>
  <c r="AA215" i="3" s="1"/>
  <c r="Y216" i="3"/>
  <c r="Y215" i="3" s="1"/>
  <c r="W216" i="3"/>
  <c r="W215" i="3" s="1"/>
  <c r="BK216" i="3"/>
  <c r="BK215" i="3" s="1"/>
  <c r="N215" i="3" s="1"/>
  <c r="N97" i="3" s="1"/>
  <c r="N216" i="3"/>
  <c r="BE216" i="3" s="1"/>
  <c r="BI214" i="3"/>
  <c r="BH214" i="3"/>
  <c r="BG214" i="3"/>
  <c r="BF214" i="3"/>
  <c r="AA214" i="3"/>
  <c r="Y214" i="3"/>
  <c r="W214" i="3"/>
  <c r="BK214" i="3"/>
  <c r="N214" i="3"/>
  <c r="BE214" i="3" s="1"/>
  <c r="BI213" i="3"/>
  <c r="BH213" i="3"/>
  <c r="BG213" i="3"/>
  <c r="BF213" i="3"/>
  <c r="AA213" i="3"/>
  <c r="AA212" i="3" s="1"/>
  <c r="Y213" i="3"/>
  <c r="Y212" i="3" s="1"/>
  <c r="W213" i="3"/>
  <c r="W212" i="3" s="1"/>
  <c r="BK213" i="3"/>
  <c r="BK212" i="3" s="1"/>
  <c r="N212" i="3" s="1"/>
  <c r="N96" i="3" s="1"/>
  <c r="N213" i="3"/>
  <c r="BE213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AA209" i="3"/>
  <c r="Y209" i="3"/>
  <c r="W209" i="3"/>
  <c r="BK209" i="3"/>
  <c r="N209" i="3"/>
  <c r="BE209" i="3" s="1"/>
  <c r="BI208" i="3"/>
  <c r="BH208" i="3"/>
  <c r="BG208" i="3"/>
  <c r="BF208" i="3"/>
  <c r="AA208" i="3"/>
  <c r="AA207" i="3" s="1"/>
  <c r="Y208" i="3"/>
  <c r="Y207" i="3" s="1"/>
  <c r="W208" i="3"/>
  <c r="W207" i="3" s="1"/>
  <c r="BK208" i="3"/>
  <c r="BK207" i="3" s="1"/>
  <c r="N207" i="3" s="1"/>
  <c r="N95" i="3" s="1"/>
  <c r="N208" i="3"/>
  <c r="BE208" i="3" s="1"/>
  <c r="BI195" i="3"/>
  <c r="BH195" i="3"/>
  <c r="BG195" i="3"/>
  <c r="BF195" i="3"/>
  <c r="AA195" i="3"/>
  <c r="Y195" i="3"/>
  <c r="W195" i="3"/>
  <c r="BK195" i="3"/>
  <c r="N195" i="3"/>
  <c r="BE195" i="3" s="1"/>
  <c r="BI189" i="3"/>
  <c r="BH189" i="3"/>
  <c r="BG189" i="3"/>
  <c r="BF189" i="3"/>
  <c r="AA189" i="3"/>
  <c r="Y189" i="3"/>
  <c r="W189" i="3"/>
  <c r="BK189" i="3"/>
  <c r="N189" i="3"/>
  <c r="BE189" i="3" s="1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 s="1"/>
  <c r="BI183" i="3"/>
  <c r="BH183" i="3"/>
  <c r="BG183" i="3"/>
  <c r="BF183" i="3"/>
  <c r="AA183" i="3"/>
  <c r="Y183" i="3"/>
  <c r="W183" i="3"/>
  <c r="BK183" i="3"/>
  <c r="N183" i="3"/>
  <c r="BE183" i="3" s="1"/>
  <c r="BI172" i="3"/>
  <c r="BH172" i="3"/>
  <c r="BG172" i="3"/>
  <c r="BF172" i="3"/>
  <c r="AA172" i="3"/>
  <c r="Y172" i="3"/>
  <c r="W172" i="3"/>
  <c r="BK172" i="3"/>
  <c r="N172" i="3"/>
  <c r="BE172" i="3" s="1"/>
  <c r="BI170" i="3"/>
  <c r="BH170" i="3"/>
  <c r="BG170" i="3"/>
  <c r="BF170" i="3"/>
  <c r="AA170" i="3"/>
  <c r="Y170" i="3"/>
  <c r="W170" i="3"/>
  <c r="BK170" i="3"/>
  <c r="N170" i="3"/>
  <c r="BE170" i="3" s="1"/>
  <c r="BI168" i="3"/>
  <c r="BH168" i="3"/>
  <c r="BG168" i="3"/>
  <c r="BF168" i="3"/>
  <c r="AA168" i="3"/>
  <c r="Y168" i="3"/>
  <c r="W168" i="3"/>
  <c r="BK168" i="3"/>
  <c r="N168" i="3"/>
  <c r="BE168" i="3" s="1"/>
  <c r="BI166" i="3"/>
  <c r="BH166" i="3"/>
  <c r="BG166" i="3"/>
  <c r="BF166" i="3"/>
  <c r="AA166" i="3"/>
  <c r="AA165" i="3"/>
  <c r="Y166" i="3"/>
  <c r="Y165" i="3"/>
  <c r="W166" i="3"/>
  <c r="W165" i="3"/>
  <c r="BK166" i="3"/>
  <c r="N166" i="3"/>
  <c r="BE166" i="3" s="1"/>
  <c r="BI164" i="3"/>
  <c r="BH164" i="3"/>
  <c r="BG164" i="3"/>
  <c r="BF164" i="3"/>
  <c r="AA164" i="3"/>
  <c r="Y164" i="3"/>
  <c r="W164" i="3"/>
  <c r="BK164" i="3"/>
  <c r="N164" i="3"/>
  <c r="BE164" i="3"/>
  <c r="BI163" i="3"/>
  <c r="BH163" i="3"/>
  <c r="BG163" i="3"/>
  <c r="BF163" i="3"/>
  <c r="AA163" i="3"/>
  <c r="Y163" i="3"/>
  <c r="W163" i="3"/>
  <c r="BK163" i="3"/>
  <c r="N163" i="3"/>
  <c r="BE163" i="3"/>
  <c r="BI162" i="3"/>
  <c r="BH162" i="3"/>
  <c r="BG162" i="3"/>
  <c r="BF162" i="3"/>
  <c r="AA162" i="3"/>
  <c r="Y162" i="3"/>
  <c r="W162" i="3"/>
  <c r="BK162" i="3"/>
  <c r="N162" i="3"/>
  <c r="BE162" i="3"/>
  <c r="BI161" i="3"/>
  <c r="BH161" i="3"/>
  <c r="BG161" i="3"/>
  <c r="BF161" i="3"/>
  <c r="AA161" i="3"/>
  <c r="Y161" i="3"/>
  <c r="W161" i="3"/>
  <c r="BK161" i="3"/>
  <c r="N161" i="3"/>
  <c r="BE161" i="3"/>
  <c r="BI160" i="3"/>
  <c r="BH160" i="3"/>
  <c r="BG160" i="3"/>
  <c r="BF160" i="3"/>
  <c r="AA160" i="3"/>
  <c r="Y160" i="3"/>
  <c r="W160" i="3"/>
  <c r="BK160" i="3"/>
  <c r="N160" i="3"/>
  <c r="BE160" i="3"/>
  <c r="BI159" i="3"/>
  <c r="BH159" i="3"/>
  <c r="BG159" i="3"/>
  <c r="BF159" i="3"/>
  <c r="AA159" i="3"/>
  <c r="AA158" i="3"/>
  <c r="Y159" i="3"/>
  <c r="Y158" i="3"/>
  <c r="W159" i="3"/>
  <c r="W158" i="3"/>
  <c r="BK159" i="3"/>
  <c r="BK158" i="3"/>
  <c r="N158" i="3" s="1"/>
  <c r="N93" i="3" s="1"/>
  <c r="N159" i="3"/>
  <c r="BE159" i="3" s="1"/>
  <c r="BI157" i="3"/>
  <c r="BH157" i="3"/>
  <c r="BG157" i="3"/>
  <c r="BF157" i="3"/>
  <c r="AA157" i="3"/>
  <c r="Y157" i="3"/>
  <c r="W157" i="3"/>
  <c r="BK157" i="3"/>
  <c r="N157" i="3"/>
  <c r="BE157" i="3" s="1"/>
  <c r="BI155" i="3"/>
  <c r="BH155" i="3"/>
  <c r="BG155" i="3"/>
  <c r="BF155" i="3"/>
  <c r="AA155" i="3"/>
  <c r="AA154" i="3"/>
  <c r="Y155" i="3"/>
  <c r="Y154" i="3"/>
  <c r="W155" i="3"/>
  <c r="W154" i="3"/>
  <c r="BK155" i="3"/>
  <c r="BK154" i="3" s="1"/>
  <c r="N154" i="3" s="1"/>
  <c r="N92" i="3" s="1"/>
  <c r="N155" i="3"/>
  <c r="BE155" i="3" s="1"/>
  <c r="BI143" i="3"/>
  <c r="BH143" i="3"/>
  <c r="BG143" i="3"/>
  <c r="BF143" i="3"/>
  <c r="AA143" i="3"/>
  <c r="AA142" i="3"/>
  <c r="Y143" i="3"/>
  <c r="Y142" i="3"/>
  <c r="W143" i="3"/>
  <c r="W142" i="3"/>
  <c r="BK143" i="3"/>
  <c r="BK142" i="3"/>
  <c r="N142" i="3" s="1"/>
  <c r="N91" i="3" s="1"/>
  <c r="N143" i="3"/>
  <c r="BE143" i="3" s="1"/>
  <c r="BI141" i="3"/>
  <c r="BH141" i="3"/>
  <c r="BG141" i="3"/>
  <c r="BF141" i="3"/>
  <c r="AA141" i="3"/>
  <c r="Y141" i="3"/>
  <c r="W141" i="3"/>
  <c r="BK141" i="3"/>
  <c r="N141" i="3"/>
  <c r="BE141" i="3" s="1"/>
  <c r="BI139" i="3"/>
  <c r="BH139" i="3"/>
  <c r="BG139" i="3"/>
  <c r="BF139" i="3"/>
  <c r="AA139" i="3"/>
  <c r="Y139" i="3"/>
  <c r="W139" i="3"/>
  <c r="BK139" i="3"/>
  <c r="N139" i="3"/>
  <c r="BE139" i="3" s="1"/>
  <c r="BI138" i="3"/>
  <c r="BH138" i="3"/>
  <c r="BG138" i="3"/>
  <c r="BF138" i="3"/>
  <c r="AA138" i="3"/>
  <c r="Y138" i="3"/>
  <c r="W138" i="3"/>
  <c r="BK138" i="3"/>
  <c r="N138" i="3"/>
  <c r="BE138" i="3" s="1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4" i="3"/>
  <c r="BH134" i="3"/>
  <c r="BG134" i="3"/>
  <c r="BF134" i="3"/>
  <c r="AA134" i="3"/>
  <c r="Y134" i="3"/>
  <c r="W134" i="3"/>
  <c r="BK134" i="3"/>
  <c r="N134" i="3"/>
  <c r="BE134" i="3" s="1"/>
  <c r="BI132" i="3"/>
  <c r="BH132" i="3"/>
  <c r="BG132" i="3"/>
  <c r="BF132" i="3"/>
  <c r="AA132" i="3"/>
  <c r="Y132" i="3"/>
  <c r="W132" i="3"/>
  <c r="BK132" i="3"/>
  <c r="N132" i="3"/>
  <c r="BE132" i="3" s="1"/>
  <c r="BI131" i="3"/>
  <c r="BH131" i="3"/>
  <c r="BG131" i="3"/>
  <c r="BF131" i="3"/>
  <c r="AA131" i="3"/>
  <c r="Y131" i="3"/>
  <c r="W131" i="3"/>
  <c r="BK131" i="3"/>
  <c r="N131" i="3"/>
  <c r="BE131" i="3" s="1"/>
  <c r="BI129" i="3"/>
  <c r="BH129" i="3"/>
  <c r="H35" i="3" s="1"/>
  <c r="BC89" i="1" s="1"/>
  <c r="BG129" i="3"/>
  <c r="H34" i="3"/>
  <c r="BB89" i="1" s="1"/>
  <c r="BF129" i="3"/>
  <c r="AA129" i="3"/>
  <c r="AA128" i="3" s="1"/>
  <c r="AA127" i="3" s="1"/>
  <c r="Y129" i="3"/>
  <c r="Y128" i="3" s="1"/>
  <c r="Y127" i="3" s="1"/>
  <c r="W129" i="3"/>
  <c r="W128" i="3" s="1"/>
  <c r="W127" i="3" s="1"/>
  <c r="BK129" i="3"/>
  <c r="BK128" i="3" s="1"/>
  <c r="N129" i="3"/>
  <c r="BE129" i="3" s="1"/>
  <c r="M123" i="3"/>
  <c r="M122" i="3"/>
  <c r="F122" i="3"/>
  <c r="F120" i="3"/>
  <c r="F118" i="3"/>
  <c r="M28" i="3"/>
  <c r="AS89" i="1" s="1"/>
  <c r="M84" i="3"/>
  <c r="M83" i="3"/>
  <c r="F83" i="3"/>
  <c r="F81" i="3"/>
  <c r="F79" i="3"/>
  <c r="O15" i="3"/>
  <c r="E15" i="3"/>
  <c r="F123" i="3" s="1"/>
  <c r="O14" i="3"/>
  <c r="O9" i="3"/>
  <c r="M120" i="3" s="1"/>
  <c r="M81" i="3"/>
  <c r="F6" i="3"/>
  <c r="F117" i="3"/>
  <c r="F78" i="3"/>
  <c r="N138" i="2"/>
  <c r="N91" i="2" s="1"/>
  <c r="AY88" i="1"/>
  <c r="AX88" i="1"/>
  <c r="BI223" i="2"/>
  <c r="BH223" i="2"/>
  <c r="BG223" i="2"/>
  <c r="BF223" i="2"/>
  <c r="AA223" i="2"/>
  <c r="Y223" i="2"/>
  <c r="W223" i="2"/>
  <c r="BK223" i="2"/>
  <c r="N223" i="2"/>
  <c r="BE223" i="2"/>
  <c r="BI222" i="2"/>
  <c r="BH222" i="2"/>
  <c r="BG222" i="2"/>
  <c r="BF222" i="2"/>
  <c r="AA222" i="2"/>
  <c r="AA221" i="2"/>
  <c r="AA220" i="2" s="1"/>
  <c r="Y222" i="2"/>
  <c r="W222" i="2"/>
  <c r="W221" i="2" s="1"/>
  <c r="W220" i="2" s="1"/>
  <c r="BK222" i="2"/>
  <c r="BK221" i="2" s="1"/>
  <c r="N222" i="2"/>
  <c r="BE222" i="2"/>
  <c r="BI219" i="2"/>
  <c r="BH219" i="2"/>
  <c r="BG219" i="2"/>
  <c r="BF219" i="2"/>
  <c r="AA219" i="2"/>
  <c r="Y219" i="2"/>
  <c r="W219" i="2"/>
  <c r="BK219" i="2"/>
  <c r="N219" i="2"/>
  <c r="BE219" i="2"/>
  <c r="BI218" i="2"/>
  <c r="BH218" i="2"/>
  <c r="BG218" i="2"/>
  <c r="BF218" i="2"/>
  <c r="AA218" i="2"/>
  <c r="Y218" i="2"/>
  <c r="W218" i="2"/>
  <c r="BK218" i="2"/>
  <c r="N218" i="2"/>
  <c r="BE218" i="2"/>
  <c r="BI217" i="2"/>
  <c r="BH217" i="2"/>
  <c r="BG217" i="2"/>
  <c r="BF217" i="2"/>
  <c r="AA217" i="2"/>
  <c r="Y217" i="2"/>
  <c r="W217" i="2"/>
  <c r="BK217" i="2"/>
  <c r="N217" i="2"/>
  <c r="BE217" i="2"/>
  <c r="BI216" i="2"/>
  <c r="BH216" i="2"/>
  <c r="BG216" i="2"/>
  <c r="BF216" i="2"/>
  <c r="AA216" i="2"/>
  <c r="Y216" i="2"/>
  <c r="W216" i="2"/>
  <c r="BK216" i="2"/>
  <c r="N216" i="2"/>
  <c r="BE216" i="2"/>
  <c r="BI215" i="2"/>
  <c r="BH215" i="2"/>
  <c r="BG215" i="2"/>
  <c r="BF215" i="2"/>
  <c r="AA215" i="2"/>
  <c r="Y215" i="2"/>
  <c r="W215" i="2"/>
  <c r="BK215" i="2"/>
  <c r="N215" i="2"/>
  <c r="BE215" i="2"/>
  <c r="BI214" i="2"/>
  <c r="BH214" i="2"/>
  <c r="BG214" i="2"/>
  <c r="BF214" i="2"/>
  <c r="AA214" i="2"/>
  <c r="Y214" i="2"/>
  <c r="W214" i="2"/>
  <c r="BK214" i="2"/>
  <c r="N214" i="2"/>
  <c r="BE214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AA209" i="2"/>
  <c r="Y210" i="2"/>
  <c r="Y209" i="2"/>
  <c r="W210" i="2"/>
  <c r="W209" i="2"/>
  <c r="BK210" i="2"/>
  <c r="BK209" i="2"/>
  <c r="N209" i="2" s="1"/>
  <c r="N96" i="2" s="1"/>
  <c r="N210" i="2"/>
  <c r="BE210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5" i="2"/>
  <c r="BH205" i="2"/>
  <c r="BG205" i="2"/>
  <c r="BF205" i="2"/>
  <c r="AA205" i="2"/>
  <c r="Y205" i="2"/>
  <c r="W205" i="2"/>
  <c r="BK205" i="2"/>
  <c r="N205" i="2"/>
  <c r="BE205" i="2" s="1"/>
  <c r="BI196" i="2"/>
  <c r="BH196" i="2"/>
  <c r="BG196" i="2"/>
  <c r="BF196" i="2"/>
  <c r="AA196" i="2"/>
  <c r="AA195" i="2"/>
  <c r="AA194" i="2" s="1"/>
  <c r="Y196" i="2"/>
  <c r="W196" i="2"/>
  <c r="W195" i="2" s="1"/>
  <c r="W194" i="2" s="1"/>
  <c r="BK196" i="2"/>
  <c r="BK195" i="2" s="1"/>
  <c r="N196" i="2"/>
  <c r="BE196" i="2" s="1"/>
  <c r="BI193" i="2"/>
  <c r="BH193" i="2"/>
  <c r="BG193" i="2"/>
  <c r="BF193" i="2"/>
  <c r="AA193" i="2"/>
  <c r="Y193" i="2"/>
  <c r="W193" i="2"/>
  <c r="BK193" i="2"/>
  <c r="N193" i="2"/>
  <c r="BE193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AA187" i="2" s="1"/>
  <c r="Y188" i="2"/>
  <c r="Y187" i="2" s="1"/>
  <c r="W188" i="2"/>
  <c r="W187" i="2" s="1"/>
  <c r="BK188" i="2"/>
  <c r="BK187" i="2" s="1"/>
  <c r="N187" i="2" s="1"/>
  <c r="N93" i="2" s="1"/>
  <c r="N188" i="2"/>
  <c r="BE188" i="2" s="1"/>
  <c r="BI185" i="2"/>
  <c r="BH185" i="2"/>
  <c r="BG185" i="2"/>
  <c r="BF185" i="2"/>
  <c r="AA185" i="2"/>
  <c r="Y185" i="2"/>
  <c r="W185" i="2"/>
  <c r="BK185" i="2"/>
  <c r="N185" i="2"/>
  <c r="BE18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57" i="2"/>
  <c r="BH157" i="2"/>
  <c r="BG157" i="2"/>
  <c r="BF157" i="2"/>
  <c r="AA157" i="2"/>
  <c r="Y157" i="2"/>
  <c r="W157" i="2"/>
  <c r="BK157" i="2"/>
  <c r="N157" i="2"/>
  <c r="BE157" i="2" s="1"/>
  <c r="BI146" i="2"/>
  <c r="BH146" i="2"/>
  <c r="BG146" i="2"/>
  <c r="BF146" i="2"/>
  <c r="AA146" i="2"/>
  <c r="Y146" i="2"/>
  <c r="W146" i="2"/>
  <c r="BK146" i="2"/>
  <c r="N146" i="2"/>
  <c r="BE146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AA139" i="2" s="1"/>
  <c r="Y140" i="2"/>
  <c r="Y139" i="2" s="1"/>
  <c r="W140" i="2"/>
  <c r="W139" i="2" s="1"/>
  <c r="BK140" i="2"/>
  <c r="BK139" i="2" s="1"/>
  <c r="N139" i="2" s="1"/>
  <c r="N92" i="2" s="1"/>
  <c r="N140" i="2"/>
  <c r="BE140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M33" i="2"/>
  <c r="AW88" i="1" s="1"/>
  <c r="AA122" i="2"/>
  <c r="Y122" i="2"/>
  <c r="Y121" i="2" s="1"/>
  <c r="W122" i="2"/>
  <c r="BK122" i="2"/>
  <c r="BK121" i="2" s="1"/>
  <c r="N121" i="2" s="1"/>
  <c r="N90" i="2" s="1"/>
  <c r="N122" i="2"/>
  <c r="BE122" i="2" s="1"/>
  <c r="M116" i="2"/>
  <c r="M115" i="2"/>
  <c r="F115" i="2"/>
  <c r="F113" i="2"/>
  <c r="F111" i="2"/>
  <c r="M28" i="2"/>
  <c r="AS88" i="1"/>
  <c r="M84" i="2"/>
  <c r="M83" i="2"/>
  <c r="F83" i="2"/>
  <c r="F81" i="2"/>
  <c r="F79" i="2"/>
  <c r="O15" i="2"/>
  <c r="E15" i="2"/>
  <c r="F116" i="2"/>
  <c r="F84" i="2"/>
  <c r="O14" i="2"/>
  <c r="O9" i="2"/>
  <c r="M113" i="2"/>
  <c r="M81" i="2"/>
  <c r="F6" i="2"/>
  <c r="F110" i="2" s="1"/>
  <c r="AK27" i="1"/>
  <c r="AM83" i="1"/>
  <c r="L83" i="1"/>
  <c r="AM82" i="1"/>
  <c r="L82" i="1"/>
  <c r="AM80" i="1"/>
  <c r="L80" i="1"/>
  <c r="L78" i="1"/>
  <c r="L77" i="1"/>
  <c r="BK291" i="3" l="1"/>
  <c r="N291" i="3" s="1"/>
  <c r="N104" i="3" s="1"/>
  <c r="H34" i="2"/>
  <c r="BB88" i="1" s="1"/>
  <c r="BK286" i="3"/>
  <c r="N286" i="3" s="1"/>
  <c r="N103" i="3" s="1"/>
  <c r="H32" i="4"/>
  <c r="AZ90" i="1" s="1"/>
  <c r="W121" i="2"/>
  <c r="W120" i="2" s="1"/>
  <c r="W119" i="2" s="1"/>
  <c r="AU88" i="1" s="1"/>
  <c r="AA121" i="2"/>
  <c r="AA120" i="2" s="1"/>
  <c r="AA119" i="2" s="1"/>
  <c r="H35" i="2"/>
  <c r="BC88" i="1" s="1"/>
  <c r="H33" i="2"/>
  <c r="BA88" i="1" s="1"/>
  <c r="Y195" i="2"/>
  <c r="Y194" i="2" s="1"/>
  <c r="Y221" i="2"/>
  <c r="Y220" i="2" s="1"/>
  <c r="F84" i="3"/>
  <c r="AS87" i="1"/>
  <c r="H36" i="3"/>
  <c r="BD89" i="1" s="1"/>
  <c r="BK165" i="3"/>
  <c r="N165" i="3" s="1"/>
  <c r="N94" i="3" s="1"/>
  <c r="W268" i="3"/>
  <c r="AA268" i="3"/>
  <c r="W281" i="3"/>
  <c r="AA281" i="3"/>
  <c r="W286" i="3"/>
  <c r="AA286" i="3"/>
  <c r="W291" i="3"/>
  <c r="AA291" i="3"/>
  <c r="H34" i="4"/>
  <c r="BB90" i="1" s="1"/>
  <c r="Y120" i="2"/>
  <c r="Y119" i="2" s="1"/>
  <c r="Y217" i="3"/>
  <c r="Y126" i="3" s="1"/>
  <c r="Y113" i="4"/>
  <c r="Y112" i="4" s="1"/>
  <c r="M33" i="3"/>
  <c r="AW89" i="1" s="1"/>
  <c r="M32" i="2"/>
  <c r="AV88" i="1" s="1"/>
  <c r="AT88" i="1" s="1"/>
  <c r="H36" i="2"/>
  <c r="BD88" i="1" s="1"/>
  <c r="BK220" i="2"/>
  <c r="N220" i="2" s="1"/>
  <c r="N97" i="2" s="1"/>
  <c r="N221" i="2"/>
  <c r="N98" i="2" s="1"/>
  <c r="BK127" i="3"/>
  <c r="N128" i="3"/>
  <c r="N90" i="3" s="1"/>
  <c r="N218" i="3"/>
  <c r="N99" i="3" s="1"/>
  <c r="BK194" i="2"/>
  <c r="N194" i="2" s="1"/>
  <c r="N94" i="2" s="1"/>
  <c r="N195" i="2"/>
  <c r="N95" i="2" s="1"/>
  <c r="M32" i="3"/>
  <c r="AV89" i="1" s="1"/>
  <c r="AT89" i="1" s="1"/>
  <c r="H32" i="3"/>
  <c r="AZ89" i="1" s="1"/>
  <c r="F78" i="2"/>
  <c r="BK120" i="2"/>
  <c r="H32" i="2"/>
  <c r="AZ88" i="1" s="1"/>
  <c r="H33" i="3"/>
  <c r="BA89" i="1" s="1"/>
  <c r="W296" i="3"/>
  <c r="W217" i="3" s="1"/>
  <c r="W126" i="3" s="1"/>
  <c r="AU89" i="1" s="1"/>
  <c r="AA296" i="3"/>
  <c r="AA217" i="3" s="1"/>
  <c r="AA126" i="3" s="1"/>
  <c r="F84" i="4"/>
  <c r="BK113" i="4"/>
  <c r="W113" i="4"/>
  <c r="W112" i="4" s="1"/>
  <c r="AU90" i="1" s="1"/>
  <c r="AA113" i="4"/>
  <c r="AA112" i="4" s="1"/>
  <c r="M33" i="4"/>
  <c r="AW90" i="1" s="1"/>
  <c r="AT90" i="1" s="1"/>
  <c r="H33" i="4"/>
  <c r="BA90" i="1" s="1"/>
  <c r="H35" i="4"/>
  <c r="BC90" i="1" s="1"/>
  <c r="BC87" i="1" s="1"/>
  <c r="BB87" i="1" l="1"/>
  <c r="AX87" i="1" s="1"/>
  <c r="BK217" i="3"/>
  <c r="N217" i="3" s="1"/>
  <c r="N98" i="3" s="1"/>
  <c r="BD87" i="1"/>
  <c r="W35" i="1" s="1"/>
  <c r="AU87" i="1"/>
  <c r="AZ87" i="1"/>
  <c r="W31" i="1" s="1"/>
  <c r="BA87" i="1"/>
  <c r="W32" i="1" s="1"/>
  <c r="W34" i="1"/>
  <c r="AY87" i="1"/>
  <c r="N127" i="3"/>
  <c r="N89" i="3" s="1"/>
  <c r="BK112" i="4"/>
  <c r="N112" i="4" s="1"/>
  <c r="N88" i="4" s="1"/>
  <c r="N113" i="4"/>
  <c r="N89" i="4" s="1"/>
  <c r="N120" i="2"/>
  <c r="N89" i="2" s="1"/>
  <c r="BK119" i="2"/>
  <c r="N119" i="2" s="1"/>
  <c r="N88" i="2" s="1"/>
  <c r="W33" i="1" l="1"/>
  <c r="BK126" i="3"/>
  <c r="N126" i="3" s="1"/>
  <c r="N88" i="3" s="1"/>
  <c r="L109" i="3" s="1"/>
  <c r="AW87" i="1"/>
  <c r="AK32" i="1" s="1"/>
  <c r="AV87" i="1"/>
  <c r="AK31" i="1" s="1"/>
  <c r="L95" i="4"/>
  <c r="M27" i="4"/>
  <c r="M30" i="4" s="1"/>
  <c r="M27" i="3"/>
  <c r="M30" i="3" s="1"/>
  <c r="M27" i="2"/>
  <c r="M30" i="2" s="1"/>
  <c r="L102" i="2"/>
  <c r="AT87" i="1" l="1"/>
  <c r="AG89" i="1"/>
  <c r="AN89" i="1" s="1"/>
  <c r="L38" i="3"/>
  <c r="AG90" i="1"/>
  <c r="AN90" i="1" s="1"/>
  <c r="L38" i="4"/>
  <c r="L38" i="2"/>
  <c r="AG88" i="1"/>
  <c r="AG87" i="1" l="1"/>
  <c r="AN88" i="1"/>
  <c r="AG94" i="1" l="1"/>
  <c r="AK26" i="1"/>
  <c r="AK29" i="1" s="1"/>
  <c r="AK37" i="1" s="1"/>
  <c r="AN87" i="1"/>
  <c r="AN94" i="1" s="1"/>
</calcChain>
</file>

<file path=xl/sharedStrings.xml><?xml version="1.0" encoding="utf-8"?>
<sst xmlns="http://schemas.openxmlformats.org/spreadsheetml/2006/main" count="3471" uniqueCount="713">
  <si>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</si>
  <si>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</si>
  <si>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</si>
  <si>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</si>
  <si>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</si>
  <si>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</si>
  <si>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</si>
  <si>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</si>
  <si>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</si>
  <si>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</si>
  <si>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</si>
  <si>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</si>
  <si>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</si>
  <si>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</si>
  <si>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</si>
  <si>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</si>
  <si>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20006B</t>
  </si>
  <si>
    <t>Stavba:</t>
  </si>
  <si>
    <t>MŠ Pohořská - kanalizace</t>
  </si>
  <si>
    <t>JKSO:</t>
  </si>
  <si>
    <t>CC-CZ:</t>
  </si>
  <si>
    <t>Místo:</t>
  </si>
  <si>
    <t>Pohořská 988/23, 742 35 Odry</t>
  </si>
  <si>
    <t>Datum:</t>
  </si>
  <si>
    <t>11. 5. 2020</t>
  </si>
  <si>
    <t>Objednatel:</t>
  </si>
  <si>
    <t>IČ:</t>
  </si>
  <si>
    <t>002 98 221</t>
  </si>
  <si>
    <t>Město Odry</t>
  </si>
  <si>
    <t>DIČ:</t>
  </si>
  <si>
    <t>Zhotovitel:</t>
  </si>
  <si>
    <t xml:space="preserve"> </t>
  </si>
  <si>
    <t>Projektant:</t>
  </si>
  <si>
    <t>278 48 183</t>
  </si>
  <si>
    <t>Ing. Vendula Kvapilová - BYVAST pro s.r.o.</t>
  </si>
  <si>
    <t>True</t>
  </si>
  <si>
    <t>Zpracovatel:</t>
  </si>
  <si>
    <t>Jakub Hajný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</si>
  <si>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</si>
  <si>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</si>
  <si>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</si>
  <si>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</si>
  <si>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</si>
  <si>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</si>
  <si>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</si>
  <si>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</si>
  <si>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</si>
  <si>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</si>
  <si>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</si>
  <si>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</si>
  <si>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</si>
  <si>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</si>
  <si>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</si>
  <si>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</si>
  <si>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</si>
  <si>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</si>
  <si>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</si>
  <si>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</si>
  <si>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</si>
  <si>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</si>
  <si>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</si>
  <si>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</si>
  <si>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</si>
  <si>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</si>
  <si>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</si>
  <si>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</si>
  <si>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</si>
  <si>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</si>
  <si>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</si>
  <si>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</si>
  <si>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</si>
  <si>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</si>
  <si>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</si>
  <si>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</si>
  <si>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</si>
  <si>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</si>
  <si>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</si>
  <si>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</si>
  <si>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</si>
  <si>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</si>
  <si>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</si>
  <si>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{26b06116-0861-41ff-82d6-8f053f58958a}</t>
  </si>
  <si>
    <t>{00000000-0000-0000-0000-000000000000}</t>
  </si>
  <si>
    <t>/</t>
  </si>
  <si>
    <t>SO.00</t>
  </si>
  <si>
    <t>Bourací práce</t>
  </si>
  <si>
    <t>1</t>
  </si>
  <si>
    <t>{a230474a-3a3f-4da1-894c-97c57fd983a2}</t>
  </si>
  <si>
    <t>SO.01</t>
  </si>
  <si>
    <t>Nový stav</t>
  </si>
  <si>
    <t>{3b642869-fb9d-4883-98f8-16025f19de56}</t>
  </si>
  <si>
    <t>SO.99</t>
  </si>
  <si>
    <t>VRN</t>
  </si>
  <si>
    <t>{30dcaec9-2942-4c8e-b170-d3a1f453a483}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</si>
  <si>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</si>
  <si>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</si>
  <si>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</si>
  <si>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</si>
  <si>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</si>
  <si>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</si>
  <si>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</si>
  <si>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</si>
  <si>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</si>
  <si>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</si>
  <si>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</si>
  <si>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</si>
  <si>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SO.00 - Bourací práce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</si>
  <si>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</si>
  <si>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</si>
  <si>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</si>
  <si>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</si>
  <si>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</si>
  <si>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</si>
  <si>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</si>
  <si>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</si>
  <si>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</si>
  <si>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</si>
  <si>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</si>
  <si>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</si>
  <si>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</si>
  <si>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</si>
  <si>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</si>
  <si>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>VRN - Vedlejší rozpočtové náklady</t>
  </si>
  <si>
    <t xml:space="preserve">    VRN9 - Ostatní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</si>
  <si>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</si>
  <si>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</si>
  <si>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</si>
  <si>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</si>
  <si>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</si>
  <si>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</si>
  <si>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</si>
  <si>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</si>
  <si>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</si>
  <si>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</si>
  <si>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</si>
  <si>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</si>
  <si>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</si>
  <si>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</si>
  <si>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</si>
  <si>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</si>
  <si>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38</t>
  </si>
  <si>
    <t>K</t>
  </si>
  <si>
    <t>113107022</t>
  </si>
  <si>
    <t>Odstranění podkladu z kameniva drceného tl 200 mm při překopech ručně</t>
  </si>
  <si>
    <t>m2</t>
  </si>
  <si>
    <t>4</t>
  </si>
  <si>
    <t>1395842189</t>
  </si>
  <si>
    <t>37</t>
  </si>
  <si>
    <t>113107043</t>
  </si>
  <si>
    <t>Odstranění podkladu živičných tl 150 mm při překopech ručně</t>
  </si>
  <si>
    <t>1678504652</t>
  </si>
  <si>
    <t>28</t>
  </si>
  <si>
    <t>139711101</t>
  </si>
  <si>
    <t>Vykopávky v uzavřených prostorách v hornině tř. 1 až 4</t>
  </si>
  <si>
    <t>m3</t>
  </si>
  <si>
    <t>485903136</t>
  </si>
  <si>
    <t>"107" 0,6*(3,4+0,965)*0,8</t>
  </si>
  <si>
    <t>VV</t>
  </si>
  <si>
    <t>"111" 2,29*0,8</t>
  </si>
  <si>
    <t>"114" 16,53*0,8</t>
  </si>
  <si>
    <t>"117+118" 1,37*0,8</t>
  </si>
  <si>
    <t>"120-122" 1,67*0,8</t>
  </si>
  <si>
    <t>"125-127" 1,62*0,8</t>
  </si>
  <si>
    <t>"129-132" 2,61*0,8</t>
  </si>
  <si>
    <t>"103" (4,97+3,9)*0,8</t>
  </si>
  <si>
    <t>"104" 1,04*0,8</t>
  </si>
  <si>
    <t>Součet</t>
  </si>
  <si>
    <t>30</t>
  </si>
  <si>
    <t>162201211</t>
  </si>
  <si>
    <t>Vodorovné přemístění výkopku z horniny tř. 1 až 4 stavebním kolečkem do 10 m</t>
  </si>
  <si>
    <t>1414068141</t>
  </si>
  <si>
    <t>31</t>
  </si>
  <si>
    <t>162201219</t>
  </si>
  <si>
    <t>Příplatek k vodorovnému přemístění výkopku z horniny tř. 1 až 4 stavebním kolečkem ZKD 10 m</t>
  </si>
  <si>
    <t>230614820</t>
  </si>
  <si>
    <t>32</t>
  </si>
  <si>
    <t>171201101</t>
  </si>
  <si>
    <t>Uložení sypaniny do násypů nezhutněných</t>
  </si>
  <si>
    <t>-1041569889</t>
  </si>
  <si>
    <t>36</t>
  </si>
  <si>
    <t>919735113</t>
  </si>
  <si>
    <t>Řezání stávajícího živičného krytu hl do 150 mm</t>
  </si>
  <si>
    <t>m</t>
  </si>
  <si>
    <t>-690049326</t>
  </si>
  <si>
    <t>1,9*2</t>
  </si>
  <si>
    <t>34</t>
  </si>
  <si>
    <t>962031132</t>
  </si>
  <si>
    <t>Bourání příček z cihel pálených na MVC tl do 100 mm</t>
  </si>
  <si>
    <t>-108815533</t>
  </si>
  <si>
    <t>"103" 0,9*2,975</t>
  </si>
  <si>
    <t>"obezdívka vany" (1+0,65)*0,8</t>
  </si>
  <si>
    <t>19</t>
  </si>
  <si>
    <t>965042241</t>
  </si>
  <si>
    <t>Bourání podkladů pod dlažby nebo mazanin betonových nebo z litého asfaltu tl přes 100 mm pl pře 4 m2</t>
  </si>
  <si>
    <t>-1017043324</t>
  </si>
  <si>
    <t>"107" 0,97*4,7*0,15</t>
  </si>
  <si>
    <t>"111" 3,67*0,15</t>
  </si>
  <si>
    <t>"114" 31,92*0,15</t>
  </si>
  <si>
    <t>"117+118" 2,41*0,15</t>
  </si>
  <si>
    <t>"120-122" 2,39*0,15</t>
  </si>
  <si>
    <t>"125-127" 1,62*0,15</t>
  </si>
  <si>
    <t>"129-132" 4,13*0,15</t>
  </si>
  <si>
    <t>"103" (6,08+10,78)*0,15</t>
  </si>
  <si>
    <t>"104" 0,7*3,57*0,15</t>
  </si>
  <si>
    <t>17</t>
  </si>
  <si>
    <t>965043341</t>
  </si>
  <si>
    <t>Bourání podkladů pod dlažby betonových s potěrem nebo teracem tl do 100 mm</t>
  </si>
  <si>
    <t>4179474</t>
  </si>
  <si>
    <t>"107" 0,97*4,7*0,1</t>
  </si>
  <si>
    <t>"111" 3,67*0,1</t>
  </si>
  <si>
    <t>"114" 31,92*0,1</t>
  </si>
  <si>
    <t>"117+118" 2,41*0,1</t>
  </si>
  <si>
    <t>"120-122" 2,39*0,1</t>
  </si>
  <si>
    <t>"125-127" 1,62*0,1</t>
  </si>
  <si>
    <t>"129-132" 4,13*0,1</t>
  </si>
  <si>
    <t>"103" (6,08+10,78)*0,1</t>
  </si>
  <si>
    <t>"104" 0,7*3,57*0,1</t>
  </si>
  <si>
    <t>18</t>
  </si>
  <si>
    <t>965049111</t>
  </si>
  <si>
    <t>Příplatek k bourání betonových mazanin za bourání mazanin se svařovanou sítí tl do 100 mm</t>
  </si>
  <si>
    <t>795434112</t>
  </si>
  <si>
    <t>20</t>
  </si>
  <si>
    <t>965049112</t>
  </si>
  <si>
    <t>Příplatek k bourání betonových mazanin za bourání mazanin se svařovanou sítí tl přes 100 mm</t>
  </si>
  <si>
    <t>517090247</t>
  </si>
  <si>
    <t>42</t>
  </si>
  <si>
    <t>969021121</t>
  </si>
  <si>
    <t>Vybourání kanalizačního potrubí DN do 200</t>
  </si>
  <si>
    <t>1084837586</t>
  </si>
  <si>
    <t>(2,4+1,4+5,25+5,1+2,9+2,97+3,05+2,7+5+13,775+1,97+4,34+3,175+4,75)*1,05</t>
  </si>
  <si>
    <t>43</t>
  </si>
  <si>
    <t>974031164</t>
  </si>
  <si>
    <t>Vysekání rýh ve zdivu cihelném hl do 150 mm š do 150 mm</t>
  </si>
  <si>
    <t>1215374130</t>
  </si>
  <si>
    <t>33</t>
  </si>
  <si>
    <t>976085211</t>
  </si>
  <si>
    <t>Vybourání kanalizačních poklopů pl do 0,3 m2</t>
  </si>
  <si>
    <t>kus</t>
  </si>
  <si>
    <t>1863592670</t>
  </si>
  <si>
    <t>16</t>
  </si>
  <si>
    <t>977312114</t>
  </si>
  <si>
    <t>Řezání stávajících podkladních betonových mazanin vyztužených</t>
  </si>
  <si>
    <t>-1584553854</t>
  </si>
  <si>
    <t>"107" 4,7</t>
  </si>
  <si>
    <t>"114" 1,3</t>
  </si>
  <si>
    <t>"117" 2,02</t>
  </si>
  <si>
    <t>"118" 0,2+1,05</t>
  </si>
  <si>
    <t>"120-122" 2,6</t>
  </si>
  <si>
    <t>"125-127" 2,7</t>
  </si>
  <si>
    <t>"129-132" 4,9</t>
  </si>
  <si>
    <t>"103" 7,6+7,3</t>
  </si>
  <si>
    <t>"104" 3,57</t>
  </si>
  <si>
    <t>13</t>
  </si>
  <si>
    <t>978059511</t>
  </si>
  <si>
    <t>Odsekání a odebrání obkladů stěn z vnitřních obkládaček</t>
  </si>
  <si>
    <t>652816266</t>
  </si>
  <si>
    <t>1,35*(0,81*2+0,9+1,5+1,4*2+0,9*2-0,6-0,7+1,585*2+0,9)</t>
  </si>
  <si>
    <t>25</t>
  </si>
  <si>
    <t>997013211</t>
  </si>
  <si>
    <t>Vnitrostaveništní doprava suti a vybouraných hmot pro budovy v do 6 m ručně</t>
  </si>
  <si>
    <t>t</t>
  </si>
  <si>
    <t>878347802</t>
  </si>
  <si>
    <t>22</t>
  </si>
  <si>
    <t>997013501</t>
  </si>
  <si>
    <t>Odvoz suti a vybouraných hmot na skládku nebo meziskládku do 1 km se složením</t>
  </si>
  <si>
    <t>-948702989</t>
  </si>
  <si>
    <t>23</t>
  </si>
  <si>
    <t>997013509</t>
  </si>
  <si>
    <t>Příplatek k odvozu suti a vybouraných hmot na skládku ZKD 1 km přes 1 km</t>
  </si>
  <si>
    <t>1351227192</t>
  </si>
  <si>
    <t>24</t>
  </si>
  <si>
    <t>997013831</t>
  </si>
  <si>
    <t>Poplatek za uložení na skládce (skládkovné) stavebního odpadu směsného</t>
  </si>
  <si>
    <t>-1826162211</t>
  </si>
  <si>
    <t>47,086-0,631</t>
  </si>
  <si>
    <t>39</t>
  </si>
  <si>
    <t>997221845</t>
  </si>
  <si>
    <t>Poplatek za uložení na skládce (skládkovné) odpadu asfaltového bez dehtu kód odpadu 170 302</t>
  </si>
  <si>
    <t>-939452123</t>
  </si>
  <si>
    <t>40</t>
  </si>
  <si>
    <t>721171808</t>
  </si>
  <si>
    <t>Demontáž potrubí z PVC do D 114</t>
  </si>
  <si>
    <t>560901649</t>
  </si>
  <si>
    <t>0,675*5</t>
  </si>
  <si>
    <t>0,5*10</t>
  </si>
  <si>
    <t>1,1</t>
  </si>
  <si>
    <t>0,28+4,07</t>
  </si>
  <si>
    <t>4,7</t>
  </si>
  <si>
    <t>3,47</t>
  </si>
  <si>
    <t>1*5</t>
  </si>
  <si>
    <t>41</t>
  </si>
  <si>
    <t>721171809</t>
  </si>
  <si>
    <t>Demontáž potrubí z PVC do D 160</t>
  </si>
  <si>
    <t>87733239</t>
  </si>
  <si>
    <t>0,66+6,2</t>
  </si>
  <si>
    <t>11</t>
  </si>
  <si>
    <t>721210814</t>
  </si>
  <si>
    <t>Demontáž vpustí podlahových</t>
  </si>
  <si>
    <t>-475824939</t>
  </si>
  <si>
    <t>12</t>
  </si>
  <si>
    <t>721290821</t>
  </si>
  <si>
    <t>Přemístění vnitrostaveništní demontovaných hmot vnitřní kanalizace v objektech výšky do 6 m</t>
  </si>
  <si>
    <t>-473192567</t>
  </si>
  <si>
    <t>725110811</t>
  </si>
  <si>
    <t>Demontáž klozetů splachovací s nádrží</t>
  </si>
  <si>
    <t>soubor</t>
  </si>
  <si>
    <t>2076372709</t>
  </si>
  <si>
    <t>725210821</t>
  </si>
  <si>
    <t>Demontáž umyvadel bez výtokových armatur</t>
  </si>
  <si>
    <t>1777686518</t>
  </si>
  <si>
    <t>3</t>
  </si>
  <si>
    <t>725220831</t>
  </si>
  <si>
    <t>Demontáž van litinová rohová</t>
  </si>
  <si>
    <t>-1663957806</t>
  </si>
  <si>
    <t>6</t>
  </si>
  <si>
    <t>725310821</t>
  </si>
  <si>
    <t>Šetrná demontáž dřez jednoduchý bez výtokových armatur pro opětovné použití</t>
  </si>
  <si>
    <t>1994240923</t>
  </si>
  <si>
    <t>7</t>
  </si>
  <si>
    <t>725320821</t>
  </si>
  <si>
    <t>Šetrná demontáž dřez dvojitý bez výtokových armatur pro opětovné použití</t>
  </si>
  <si>
    <t>581535313</t>
  </si>
  <si>
    <t>725330840</t>
  </si>
  <si>
    <t xml:space="preserve">Demontáž výlevka </t>
  </si>
  <si>
    <t>-1130132973</t>
  </si>
  <si>
    <t>8</t>
  </si>
  <si>
    <t>725590811</t>
  </si>
  <si>
    <t>Přemístění vnitrostaveništní demontovaných zařizovacích předmětů v objektech výšky do 6 m</t>
  </si>
  <si>
    <t>949169559</t>
  </si>
  <si>
    <t>9</t>
  </si>
  <si>
    <t>725620800</t>
  </si>
  <si>
    <t>Šetrná demontáž vařičů pevně připojených pro opětovné použití</t>
  </si>
  <si>
    <t>2064354152</t>
  </si>
  <si>
    <t>5</t>
  </si>
  <si>
    <t>725820801</t>
  </si>
  <si>
    <t>Demontáž baterie nástěnné do G 3 / 4</t>
  </si>
  <si>
    <t>403092078</t>
  </si>
  <si>
    <t>10</t>
  </si>
  <si>
    <t>725ag1</t>
  </si>
  <si>
    <t>šetrná demontáž pračky pro opětovné použití</t>
  </si>
  <si>
    <t>ks</t>
  </si>
  <si>
    <t>1720566348</t>
  </si>
  <si>
    <t>14</t>
  </si>
  <si>
    <t>094103000</t>
  </si>
  <si>
    <t>Náklady na plánované vyklizení objektu</t>
  </si>
  <si>
    <t>…</t>
  </si>
  <si>
    <t>1024</t>
  </si>
  <si>
    <t>1498326870</t>
  </si>
  <si>
    <t>VRN01</t>
  </si>
  <si>
    <t>Zakrytí a ochrana stávajících konstrukcí dotčených stavebními pracemi</t>
  </si>
  <si>
    <t>...</t>
  </si>
  <si>
    <t>1827210608</t>
  </si>
  <si>
    <t>SO.01 - Nový stav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</si>
  <si>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</si>
  <si>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</si>
  <si>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</si>
  <si>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</si>
  <si>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</si>
  <si>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</si>
  <si>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</si>
  <si>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</si>
  <si>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</si>
  <si>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</si>
  <si>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1315870629</t>
  </si>
  <si>
    <t>30,895-14,613-7,006+70,06*0,025</t>
  </si>
  <si>
    <t>-2050736664</t>
  </si>
  <si>
    <t>162701105</t>
  </si>
  <si>
    <t>Vodorovné přemístění do 10000 m výkopku/sypaniny z horniny tř. 1 až 4</t>
  </si>
  <si>
    <t>1588770395</t>
  </si>
  <si>
    <t>30,895-11,028</t>
  </si>
  <si>
    <t>162701109</t>
  </si>
  <si>
    <t>Příplatek k vodorovnému přemístění výkopku/sypaniny z horniny tř. 1 až 4 ZKD 1000 m přes 10000 m</t>
  </si>
  <si>
    <t>537528935</t>
  </si>
  <si>
    <t>167101101</t>
  </si>
  <si>
    <t>Nakládání výkopku z hornin tř. 1 až 4 do 100 m3</t>
  </si>
  <si>
    <t>-2136628182</t>
  </si>
  <si>
    <t>35</t>
  </si>
  <si>
    <t>171201201</t>
  </si>
  <si>
    <t>Uložení sypaniny na skládky</t>
  </si>
  <si>
    <t>422459984</t>
  </si>
  <si>
    <t>171201211</t>
  </si>
  <si>
    <t>Poplatek za uložení stavebního odpadu - zeminy a kameniva na skládce</t>
  </si>
  <si>
    <t>1451663110</t>
  </si>
  <si>
    <t>48</t>
  </si>
  <si>
    <t>174101102</t>
  </si>
  <si>
    <t>Zásyp v uzavřených prostorech sypaninou se zhutněním</t>
  </si>
  <si>
    <t>1638895996</t>
  </si>
  <si>
    <t>175111101</t>
  </si>
  <si>
    <t>Obsypání potrubí ručně sypaninou bez prohození sítem, uloženou do 3 m</t>
  </si>
  <si>
    <t>884007874</t>
  </si>
  <si>
    <t>0,6*0,36*(39,505+13,72+14,43)</t>
  </si>
  <si>
    <t>29</t>
  </si>
  <si>
    <t>M</t>
  </si>
  <si>
    <t>58331200</t>
  </si>
  <si>
    <t>štěrkopísek netříděný zásypový materiál</t>
  </si>
  <si>
    <t>1981861618</t>
  </si>
  <si>
    <t>46</t>
  </si>
  <si>
    <t>271532212</t>
  </si>
  <si>
    <t>Podsyp pod základové konstrukce se zhutněním z hrubého kameniva frakce 16 až 32 mm</t>
  </si>
  <si>
    <t>-202165685</t>
  </si>
  <si>
    <t>66</t>
  </si>
  <si>
    <t>342272205</t>
  </si>
  <si>
    <t>Příčka z pórobetonových hladkých tvárnic na tenkovrstvou maltu tl 50 mm</t>
  </si>
  <si>
    <t>-195894856</t>
  </si>
  <si>
    <t>3,998-2,678</t>
  </si>
  <si>
    <t>71</t>
  </si>
  <si>
    <t>342272215</t>
  </si>
  <si>
    <t>Příčka z pórobetonových hladkých tvárnic na tenkovrstvou maltu tl 75 mm</t>
  </si>
  <si>
    <t>670849646</t>
  </si>
  <si>
    <t>85</t>
  </si>
  <si>
    <t>564821111</t>
  </si>
  <si>
    <t>Podklad ze štěrkodrtě ŠD tl 80 mm</t>
  </si>
  <si>
    <t>829673669</t>
  </si>
  <si>
    <t>87</t>
  </si>
  <si>
    <t>565135111</t>
  </si>
  <si>
    <t>Asfaltový beton vrstva podkladní ACP 16 (obalované kamenivo OKS) tl 50 mm š do 3 m</t>
  </si>
  <si>
    <t>504269912</t>
  </si>
  <si>
    <t>90</t>
  </si>
  <si>
    <t>567120109a</t>
  </si>
  <si>
    <t>Podklad ze směsi stmelené cementem SC C 1,5/2,0 (SC II) tl 60 mm</t>
  </si>
  <si>
    <t>649708457</t>
  </si>
  <si>
    <t>88</t>
  </si>
  <si>
    <t>573211107</t>
  </si>
  <si>
    <t>Postřik živičný spojovací z asfaltu v množství 0,30 kg/m2</t>
  </si>
  <si>
    <t>1176363989</t>
  </si>
  <si>
    <t>89</t>
  </si>
  <si>
    <t>576156311</t>
  </si>
  <si>
    <t>Asfaltový koberec otevřený AKO 16 (AKOH) tl 60 mm š do 3 m z nemodifikovaného asfaltu</t>
  </si>
  <si>
    <t>-1399962503</t>
  </si>
  <si>
    <t>86</t>
  </si>
  <si>
    <t>577145112</t>
  </si>
  <si>
    <t>Asfaltový beton vrstva ložní ACL 16 (ABH) tl 50 mm š do 3 m z nemodifikovaného asfaltu</t>
  </si>
  <si>
    <t>-687258133</t>
  </si>
  <si>
    <t>67</t>
  </si>
  <si>
    <t>612142001</t>
  </si>
  <si>
    <t>Potažení vnitřních stěn sklovláknitým pletivem vtlačeným do tenkovrstvé hmoty</t>
  </si>
  <si>
    <t>1542498063</t>
  </si>
  <si>
    <t>0,9*2,975</t>
  </si>
  <si>
    <t>72</t>
  </si>
  <si>
    <t>612321121</t>
  </si>
  <si>
    <t>Vápenocementová omítka hladká jednovrstvá vnitřních stěn nanášená ručně</t>
  </si>
  <si>
    <t>-1045363081</t>
  </si>
  <si>
    <t>1,35*(0,81*2+0,9+1,5+1,4*2+0,9*2-0,6-0,7+1,585*2)</t>
  </si>
  <si>
    <t>80</t>
  </si>
  <si>
    <t>612325121</t>
  </si>
  <si>
    <t>Vápenocementová štuková omítka rýh ve stěnách šířky do 150 mm</t>
  </si>
  <si>
    <t>-2120295628</t>
  </si>
  <si>
    <t>30*0,15</t>
  </si>
  <si>
    <t>45</t>
  </si>
  <si>
    <t>631311135</t>
  </si>
  <si>
    <t>Mazanina tl do 240 mm z betonu prostého bez zvýšených nároků na prostředí tř. C 20/25</t>
  </si>
  <si>
    <t>31955788</t>
  </si>
  <si>
    <t>64</t>
  </si>
  <si>
    <t>631362021</t>
  </si>
  <si>
    <t>Výztuž mazanin svařovanými sítěmi Kari</t>
  </si>
  <si>
    <t>1434164606</t>
  </si>
  <si>
    <t>70,058*4,44/1000*1,2</t>
  </si>
  <si>
    <t>65</t>
  </si>
  <si>
    <t>631ag1</t>
  </si>
  <si>
    <t>Obnažení, ošetření a napojení stávající výztuže na novou výztuž</t>
  </si>
  <si>
    <t>kompl</t>
  </si>
  <si>
    <t>-741574491</t>
  </si>
  <si>
    <t>55</t>
  </si>
  <si>
    <t>632441111</t>
  </si>
  <si>
    <t>Potěr anhydritový samonivelační tl do 20 mm ze suchých směsí</t>
  </si>
  <si>
    <t>1555450594</t>
  </si>
  <si>
    <t>tl. 15 mm</t>
  </si>
  <si>
    <t>70,058-6,04</t>
  </si>
  <si>
    <t>56</t>
  </si>
  <si>
    <t>632441112</t>
  </si>
  <si>
    <t>Potěr anhydritový samonivelační tl do 30 mm ze suchých směsí</t>
  </si>
  <si>
    <t>-312158708</t>
  </si>
  <si>
    <t>tl. 21 mm</t>
  </si>
  <si>
    <t>"120-121" 2,39-0,54</t>
  </si>
  <si>
    <t>"125-127" 1,62</t>
  </si>
  <si>
    <t>"129+132" 4,13-1,56</t>
  </si>
  <si>
    <t>54</t>
  </si>
  <si>
    <t>632441114</t>
  </si>
  <si>
    <t>Potěr anhydritový samonivelační tl do 50 mm ze suchých směsí</t>
  </si>
  <si>
    <t>367976245</t>
  </si>
  <si>
    <t>tl. 50 mm</t>
  </si>
  <si>
    <t>"107" 0,97*4,7</t>
  </si>
  <si>
    <t>"111" 3,67</t>
  </si>
  <si>
    <t>"114" 31,92</t>
  </si>
  <si>
    <t>"117+118" 2,41</t>
  </si>
  <si>
    <t>"120-122" 2,39</t>
  </si>
  <si>
    <t>"129-132" 4,13</t>
  </si>
  <si>
    <t>"103" (6,08+10,78)</t>
  </si>
  <si>
    <t>"104" 0,7*3,57</t>
  </si>
  <si>
    <t>894812008</t>
  </si>
  <si>
    <t>Revizní a čistící šachta z PP šachtové dno DN 400/200 pravý a levý přítok</t>
  </si>
  <si>
    <t>925294371</t>
  </si>
  <si>
    <t>894812032</t>
  </si>
  <si>
    <t>Revizní a čistící šachta z PP DN 400 šachtová roura korugovaná bez hrdla světlé hloubky 1500 mm</t>
  </si>
  <si>
    <t>-1037897328</t>
  </si>
  <si>
    <t>894812052</t>
  </si>
  <si>
    <t>Revizní a čistící šachta z PP DN 400 poklop plastový s plastovým konusem  pro zatížení 1,5 t</t>
  </si>
  <si>
    <t>-238632629</t>
  </si>
  <si>
    <t>899ag1</t>
  </si>
  <si>
    <t>Stavební úpravy stávajících šachet pro osazení nových šachet, popř. jejich vybourání (dle stavu zjištěném při realizaci)</t>
  </si>
  <si>
    <t>-1763376546</t>
  </si>
  <si>
    <t>69</t>
  </si>
  <si>
    <t>949101111</t>
  </si>
  <si>
    <t>Lešení pomocné pro objekty pozemních staveb s lešeňovou podlahou v do 1,9 m zatížení do 150 kg/m2</t>
  </si>
  <si>
    <t>1280020878</t>
  </si>
  <si>
    <t>70</t>
  </si>
  <si>
    <t>952901111</t>
  </si>
  <si>
    <t>Vyčištění budov bytové a občanské výstavby při výšce podlaží do 4 m</t>
  </si>
  <si>
    <t>-1283030652</t>
  </si>
  <si>
    <t>79</t>
  </si>
  <si>
    <t>998011001</t>
  </si>
  <si>
    <t>Přesun hmot pro budovy zděné v do 6 m</t>
  </si>
  <si>
    <t>526965617</t>
  </si>
  <si>
    <t>49</t>
  </si>
  <si>
    <t>711111001</t>
  </si>
  <si>
    <t>Provedení izolace proti zemní vlhkosti vodorovné za studena nátěrem penetračním</t>
  </si>
  <si>
    <t>2003447887</t>
  </si>
  <si>
    <t>50</t>
  </si>
  <si>
    <t>11163150</t>
  </si>
  <si>
    <t>lak asfaltový penetrační</t>
  </si>
  <si>
    <t>-2005861995</t>
  </si>
  <si>
    <t>51</t>
  </si>
  <si>
    <t>711141559</t>
  </si>
  <si>
    <t>Provedení izolace proti zemní vlhkosti pásy přitavením vodorovné NAIP</t>
  </si>
  <si>
    <t>-1590267446</t>
  </si>
  <si>
    <t>52</t>
  </si>
  <si>
    <t>711ag1</t>
  </si>
  <si>
    <t>Hydroizolační asfaltový pás GLASTEK 40</t>
  </si>
  <si>
    <t>-2132590435</t>
  </si>
  <si>
    <t>53</t>
  </si>
  <si>
    <t>998711101</t>
  </si>
  <si>
    <t>Přesun hmot tonážní pro izolace proti vodě, vlhkosti a plynům v objektech výšky do 6 m</t>
  </si>
  <si>
    <t>1340806963</t>
  </si>
  <si>
    <t>721111104</t>
  </si>
  <si>
    <t>Potrubí kanalizační kameninové hrdlové svodné s integrovaným spojem a pryžovým těsněním DN 200</t>
  </si>
  <si>
    <t>-2125067065</t>
  </si>
  <si>
    <t>721173402</t>
  </si>
  <si>
    <t>Potrubí kanalizační z PVC SN 4 svodné DN 125</t>
  </si>
  <si>
    <t>-1526930026</t>
  </si>
  <si>
    <t>2,4+1,4+5,25+2+5,1+2,9+1,5+2,97+1,5+3,05+1,5+4,15+3,11+0,675+2</t>
  </si>
  <si>
    <t>721173403</t>
  </si>
  <si>
    <t>Potrubí kanalizační z PVC SN 4 svodné DN 160</t>
  </si>
  <si>
    <t>1587861870</t>
  </si>
  <si>
    <t>1,02+2,7+5+1,5+3,5</t>
  </si>
  <si>
    <t>721173404</t>
  </si>
  <si>
    <t>Potrubí kanalizační z PVC SN 4 svodné DN 200</t>
  </si>
  <si>
    <t>1640377790</t>
  </si>
  <si>
    <t>14,2-3,5+2,73+1</t>
  </si>
  <si>
    <t>721174004</t>
  </si>
  <si>
    <t>Potrubí kanalizační z PP svodné DN 70</t>
  </si>
  <si>
    <t>26947935</t>
  </si>
  <si>
    <t>4,3</t>
  </si>
  <si>
    <t>721174025</t>
  </si>
  <si>
    <t>Potrubí kanalizační z PP odpadní DN 100</t>
  </si>
  <si>
    <t>-136988941</t>
  </si>
  <si>
    <t>0,5*10+0,8+1,1+1*5</t>
  </si>
  <si>
    <t>721174026</t>
  </si>
  <si>
    <t>Potrubí kanalizační z PP odpadní DN 125</t>
  </si>
  <si>
    <t>560648529</t>
  </si>
  <si>
    <t>3,3+0,5+3,5</t>
  </si>
  <si>
    <t>721174027</t>
  </si>
  <si>
    <t>Potrubí kanalizační z PP odpadní DN 150</t>
  </si>
  <si>
    <t>1799750220</t>
  </si>
  <si>
    <t>1,85+0,65</t>
  </si>
  <si>
    <t>721174043</t>
  </si>
  <si>
    <t>Potrubí kanalizační z PP připojovací DN 50</t>
  </si>
  <si>
    <t>910548867</t>
  </si>
  <si>
    <t>0,5*5</t>
  </si>
  <si>
    <t>721174044</t>
  </si>
  <si>
    <t>Potrubí kanalizační z PP připojovací DN 70</t>
  </si>
  <si>
    <t>-1308582079</t>
  </si>
  <si>
    <t>1,5+1</t>
  </si>
  <si>
    <t>721174045</t>
  </si>
  <si>
    <t>Potrubí kanalizační z PP připojovací DN 100</t>
  </si>
  <si>
    <t>-2110088779</t>
  </si>
  <si>
    <t>0,7*5+0,5*10</t>
  </si>
  <si>
    <t>721211912</t>
  </si>
  <si>
    <t>Montáž vpustí podlahových do DN 75</t>
  </si>
  <si>
    <t>-505018352</t>
  </si>
  <si>
    <t>72121ag1</t>
  </si>
  <si>
    <t>Podlahová vpusť DN 75 s nerez mřížkou 200x200 mm</t>
  </si>
  <si>
    <t>1142091349</t>
  </si>
  <si>
    <t>72121ag2</t>
  </si>
  <si>
    <t>Podlahová vpusť DN 50 s nerez mřížkou 150x150 mm</t>
  </si>
  <si>
    <t>-1544240407</t>
  </si>
  <si>
    <t>721290111</t>
  </si>
  <si>
    <t>Zkouška těsnosti potrubí kanalizace vodou do DN 125</t>
  </si>
  <si>
    <t>552352066</t>
  </si>
  <si>
    <t>39,505+4,3+11,9+7,3+2,5+2,5+8,5</t>
  </si>
  <si>
    <t>721290112</t>
  </si>
  <si>
    <t>Zkouška těsnosti potrubí kanalizace vodou do DN 200</t>
  </si>
  <si>
    <t>-91229719</t>
  </si>
  <si>
    <t>13,72+14,43+2,5</t>
  </si>
  <si>
    <t>721ag1</t>
  </si>
  <si>
    <t>Napojení kameninového potrubí do stávající venkovní šachty vč. všech prací s tím spojených</t>
  </si>
  <si>
    <t>2080044226</t>
  </si>
  <si>
    <t>721ag2</t>
  </si>
  <si>
    <t>Napojení PVC potrubí na stávající pod stropem</t>
  </si>
  <si>
    <t>-691667369</t>
  </si>
  <si>
    <t>26</t>
  </si>
  <si>
    <t>721ag3</t>
  </si>
  <si>
    <t>D+M revizní dvířka oznč. RD1 (viz. výpis prvků)</t>
  </si>
  <si>
    <t>1832917950</t>
  </si>
  <si>
    <t>27</t>
  </si>
  <si>
    <t>721ag4</t>
  </si>
  <si>
    <t>D+M revizní dvířka oznč. RD2 (viz. výpis prvků)</t>
  </si>
  <si>
    <t>439113021</t>
  </si>
  <si>
    <t>998721101</t>
  </si>
  <si>
    <t>Přesun hmot tonážní pro vnitřní kanalizace v objektech v do 6 m</t>
  </si>
  <si>
    <t>-1462914298</t>
  </si>
  <si>
    <t>725112173</t>
  </si>
  <si>
    <t>Kombi klozeti s hlubokým splachováním zvýšený odpad svislý</t>
  </si>
  <si>
    <t>-421107998</t>
  </si>
  <si>
    <t>725211601</t>
  </si>
  <si>
    <t>Umyvadlo keramické připevněné na stěnu šrouby bílé bez krytu na sifon 500 mm</t>
  </si>
  <si>
    <t>-121526491</t>
  </si>
  <si>
    <t>725224136</t>
  </si>
  <si>
    <t>Vana bez armatur výtokových ocelová smaltovaná se zápachovou uzávěrkou délka 1500 mm</t>
  </si>
  <si>
    <t>-1574427173</t>
  </si>
  <si>
    <t>725331221</t>
  </si>
  <si>
    <t>Výlevka bez výtokových armatur nerezová na stojanu 400x550x300 mm</t>
  </si>
  <si>
    <t>-1335248273</t>
  </si>
  <si>
    <t>725822611</t>
  </si>
  <si>
    <t>Baterie umyvadlová stojánková páková</t>
  </si>
  <si>
    <t>-770108150</t>
  </si>
  <si>
    <t>725823111</t>
  </si>
  <si>
    <t>Baterie bidetové stojánkové pákové (výlevka)</t>
  </si>
  <si>
    <t>-1381145993</t>
  </si>
  <si>
    <t>725831312</t>
  </si>
  <si>
    <t>Baterie vanová nástěnná páková s příslušenstvím a pevným držákem</t>
  </si>
  <si>
    <t>-1792878578</t>
  </si>
  <si>
    <t>81</t>
  </si>
  <si>
    <t>Zpětná montáž dřezu jednoduchého vč. armatur a zapojení</t>
  </si>
  <si>
    <t>305730463</t>
  </si>
  <si>
    <t>82</t>
  </si>
  <si>
    <t>725ag2</t>
  </si>
  <si>
    <t>Zpětná montáž dřezu dvojitého vč. armatur a zapojení</t>
  </si>
  <si>
    <t>753394360</t>
  </si>
  <si>
    <t>83</t>
  </si>
  <si>
    <t>725ag3</t>
  </si>
  <si>
    <t>Zpětná montáž vařičů vč. zapojení</t>
  </si>
  <si>
    <t>2077085115</t>
  </si>
  <si>
    <t>84</t>
  </si>
  <si>
    <t>725ag4</t>
  </si>
  <si>
    <t>Zpětná montáž pračky vč. zapojení</t>
  </si>
  <si>
    <t>101536997</t>
  </si>
  <si>
    <t>44</t>
  </si>
  <si>
    <t>998725101</t>
  </si>
  <si>
    <t>Přesun hmot tonážní pro zařizovací předměty v objektech v do 6 m</t>
  </si>
  <si>
    <t>1586946422</t>
  </si>
  <si>
    <t>57</t>
  </si>
  <si>
    <t>771573113</t>
  </si>
  <si>
    <t>Montáž podlah keramických režných hladkých lepených do 12 ks/m2</t>
  </si>
  <si>
    <t>-1286125313</t>
  </si>
  <si>
    <t>58</t>
  </si>
  <si>
    <t>771ag1</t>
  </si>
  <si>
    <t>Dlažba keramická R10 (bude dopřesněno dle výběru investora, stanovena minimální cena 350 kč/m2)</t>
  </si>
  <si>
    <t>433081853</t>
  </si>
  <si>
    <t>59</t>
  </si>
  <si>
    <t>771591111</t>
  </si>
  <si>
    <t>Podlahy penetrace podkladu</t>
  </si>
  <si>
    <t>-373953045</t>
  </si>
  <si>
    <t>60</t>
  </si>
  <si>
    <t>998771102</t>
  </si>
  <si>
    <t>Přesun hmot tonážní pro podlahy z dlaždic v objektech v do 12 m</t>
  </si>
  <si>
    <t>-1691084034</t>
  </si>
  <si>
    <t>75</t>
  </si>
  <si>
    <t>776111311</t>
  </si>
  <si>
    <t>Vysátí podkladu povlakových podlah</t>
  </si>
  <si>
    <t>1802869432</t>
  </si>
  <si>
    <t>76</t>
  </si>
  <si>
    <t>776221111</t>
  </si>
  <si>
    <t>Lepení pásů z PVC standardním lepidlem</t>
  </si>
  <si>
    <t>-285403772</t>
  </si>
  <si>
    <t>77</t>
  </si>
  <si>
    <t>776ag1</t>
  </si>
  <si>
    <t>Podlahovina PVC dle stávající</t>
  </si>
  <si>
    <t>1044218719</t>
  </si>
  <si>
    <t>78</t>
  </si>
  <si>
    <t>998776101</t>
  </si>
  <si>
    <t>Přesun hmot tonážní pro podlahy povlakové v objektech v do 6 m</t>
  </si>
  <si>
    <t>624931173</t>
  </si>
  <si>
    <t>61</t>
  </si>
  <si>
    <t>781474113</t>
  </si>
  <si>
    <t>Montáž obkladů vnitřních keramických hladkých do 19 ks/m2 lepených flexibilním lepidlem</t>
  </si>
  <si>
    <t>193161278</t>
  </si>
  <si>
    <t>15,377+3,998</t>
  </si>
  <si>
    <t>62</t>
  </si>
  <si>
    <t>781ag1</t>
  </si>
  <si>
    <t>Obklad keramický (bude dopřesněno dle výběru investora, stanovena minimální cena 350 kč/m2)</t>
  </si>
  <si>
    <t>-2121505659</t>
  </si>
  <si>
    <t>63</t>
  </si>
  <si>
    <t>998781102</t>
  </si>
  <si>
    <t>Přesun hmot tonážní pro obklady keramické v objektech v do 12 m</t>
  </si>
  <si>
    <t>1202487442</t>
  </si>
  <si>
    <t>73</t>
  </si>
  <si>
    <t>784181101</t>
  </si>
  <si>
    <t>Základní akrylátová jednonásobná penetrace podkladu v místnostech výšky do 3,80m</t>
  </si>
  <si>
    <t>-447040776</t>
  </si>
  <si>
    <t>74</t>
  </si>
  <si>
    <t>784211101</t>
  </si>
  <si>
    <t>Dvojnásobné bílé malby ze směsí za mokra výborně otěruvzdorných v místnostech výšky do 3,80 m</t>
  </si>
  <si>
    <t>-1733131719</t>
  </si>
  <si>
    <t>(2,95-1,35)*0,9</t>
  </si>
  <si>
    <t>SO.99 - VRN</t>
  </si>
  <si>
    <t xml:space="preserve">    VRN3 - Zařízení staveniště</t>
  </si>
  <si>
    <t xml:space="preserve">    VRN5 - Finanční náklady</t>
  </si>
  <si>
    <t>030001000</t>
  </si>
  <si>
    <t>Zařízení staveniště</t>
  </si>
  <si>
    <t>1219389596</t>
  </si>
  <si>
    <t>052002000</t>
  </si>
  <si>
    <t>Finanční rezerva - bude čerpáno dle skutečnosti, dle zjištěných stávajících skladbách podlah, hloubkách výkopu, apod.</t>
  </si>
  <si>
    <t>381663814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</si>
</sst>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2" borderId="0" xfId="0" applyFill="1" applyProtection="1"/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0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14" fillId="2" borderId="0" xfId="1" applyFont="1" applyFill="1" applyAlignment="1" applyProtection="1">
      <alignment horizontal="center" vertical="center"/>
    </xf>
    <xf numFmtId="0" fontId="0" fillId="0" borderId="0" xfId="0" applyProtection="1"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15" fillId="3" borderId="0" xfId="0" applyFont="1" applyFill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alignment horizontal="left" vertical="center"/>
      <protection hidden="1"/>
    </xf>
    <xf numFmtId="0" fontId="0" fillId="0" borderId="5" xfId="0" applyBorder="1" applyProtection="1"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0" fillId="0" borderId="0" xfId="0" applyBorder="1" applyProtection="1"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7" fillId="0" borderId="0" xfId="0" applyFont="1" applyBorder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4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left" vertical="top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5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0" fillId="0" borderId="12" xfId="0" applyFont="1" applyBorder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left" vertical="center"/>
      <protection hidden="1"/>
    </xf>
    <xf numFmtId="4" fontId="12" fillId="0" borderId="0" xfId="0" applyNumberFormat="1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horizontal="left" vertical="center"/>
      <protection hidden="1"/>
    </xf>
    <xf numFmtId="4" fontId="19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164" fontId="1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right" vertical="center"/>
      <protection hidden="1"/>
    </xf>
    <xf numFmtId="4" fontId="1" fillId="0" borderId="0" xfId="0" applyNumberFormat="1" applyFont="1" applyBorder="1" applyAlignment="1" applyProtection="1">
      <alignment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" fillId="5" borderId="8" xfId="0" applyFont="1" applyFill="1" applyBorder="1" applyAlignment="1" applyProtection="1">
      <alignment horizontal="left" vertical="center"/>
      <protection hidden="1"/>
    </xf>
    <xf numFmtId="0" fontId="0" fillId="5" borderId="9" xfId="0" applyFont="1" applyFill="1" applyBorder="1" applyAlignment="1" applyProtection="1">
      <alignment vertical="center"/>
      <protection hidden="1"/>
    </xf>
    <xf numFmtId="0" fontId="3" fillId="5" borderId="9" xfId="0" applyFont="1" applyFill="1" applyBorder="1" applyAlignment="1" applyProtection="1">
      <alignment horizontal="right" vertical="center"/>
      <protection hidden="1"/>
    </xf>
    <xf numFmtId="0" fontId="3" fillId="5" borderId="9" xfId="0" applyFont="1" applyFill="1" applyBorder="1" applyAlignment="1" applyProtection="1">
      <alignment horizontal="center" vertical="center"/>
      <protection hidden="1"/>
    </xf>
    <xf numFmtId="4" fontId="3" fillId="5" borderId="9" xfId="0" applyNumberFormat="1" applyFont="1" applyFill="1" applyBorder="1" applyAlignment="1" applyProtection="1">
      <alignment vertical="center"/>
      <protection hidden="1"/>
    </xf>
    <xf numFmtId="4" fontId="3" fillId="5" borderId="10" xfId="0" applyNumberFormat="1" applyFont="1" applyFill="1" applyBorder="1" applyAlignment="1" applyProtection="1">
      <alignment vertical="center"/>
      <protection hidden="1"/>
    </xf>
    <xf numFmtId="0" fontId="21" fillId="0" borderId="11" xfId="0" applyFont="1" applyBorder="1" applyAlignment="1" applyProtection="1">
      <alignment horizontal="left" vertical="center"/>
      <protection hidden="1"/>
    </xf>
    <xf numFmtId="0" fontId="0" fillId="0" borderId="13" xfId="0" applyFont="1" applyBorder="1" applyAlignment="1" applyProtection="1">
      <alignment vertical="center"/>
      <protection hidden="1"/>
    </xf>
    <xf numFmtId="0" fontId="0" fillId="0" borderId="14" xfId="0" applyBorder="1" applyProtection="1">
      <protection hidden="1"/>
    </xf>
    <xf numFmtId="0" fontId="0" fillId="0" borderId="15" xfId="0" applyBorder="1" applyProtection="1">
      <protection hidden="1"/>
    </xf>
    <xf numFmtId="0" fontId="22" fillId="0" borderId="16" xfId="0" applyFont="1" applyBorder="1" applyAlignment="1" applyProtection="1">
      <alignment horizontal="left" vertical="center"/>
      <protection hidden="1"/>
    </xf>
    <xf numFmtId="0" fontId="0" fillId="0" borderId="17" xfId="0" applyFont="1" applyBorder="1" applyAlignment="1" applyProtection="1">
      <alignment vertical="center"/>
      <protection hidden="1"/>
    </xf>
    <xf numFmtId="0" fontId="22" fillId="0" borderId="17" xfId="0" applyFont="1" applyBorder="1" applyAlignment="1" applyProtection="1">
      <alignment horizontal="left" vertical="center"/>
      <protection hidden="1"/>
    </xf>
    <xf numFmtId="0" fontId="0" fillId="0" borderId="18" xfId="0" applyFont="1" applyBorder="1" applyAlignment="1" applyProtection="1">
      <alignment vertical="center"/>
      <protection hidden="1"/>
    </xf>
    <xf numFmtId="0" fontId="0" fillId="0" borderId="19" xfId="0" applyFont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0" fillId="0" borderId="21" xfId="0" applyFont="1" applyBorder="1" applyAlignment="1" applyProtection="1">
      <alignment vertical="center"/>
      <protection hidden="1"/>
    </xf>
    <xf numFmtId="0" fontId="0" fillId="0" borderId="1" xfId="0" applyFont="1" applyBorder="1" applyAlignment="1" applyProtection="1">
      <alignment vertical="center"/>
      <protection hidden="1"/>
    </xf>
    <xf numFmtId="0" fontId="0" fillId="0" borderId="2" xfId="0" applyFont="1" applyBorder="1" applyAlignment="1" applyProtection="1">
      <alignment vertical="center"/>
      <protection hidden="1"/>
    </xf>
    <xf numFmtId="0" fontId="0" fillId="0" borderId="3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2" fillId="5" borderId="0" xfId="0" applyFont="1" applyFill="1" applyBorder="1" applyAlignment="1" applyProtection="1">
      <alignment horizontal="center" vertical="center"/>
      <protection hidden="1"/>
    </xf>
    <xf numFmtId="0" fontId="0" fillId="5" borderId="0" xfId="0" applyFont="1" applyFill="1" applyBorder="1" applyAlignment="1" applyProtection="1">
      <alignment vertical="center"/>
      <protection hidden="1"/>
    </xf>
    <xf numFmtId="0" fontId="31" fillId="0" borderId="0" xfId="0" applyFont="1" applyBorder="1" applyAlignment="1" applyProtection="1">
      <alignment horizontal="left" vertical="center"/>
      <protection hidden="1"/>
    </xf>
    <xf numFmtId="4" fontId="25" fillId="0" borderId="0" xfId="0" applyNumberFormat="1" applyFont="1" applyBorder="1" applyAlignment="1" applyProtection="1">
      <alignment vertical="center"/>
      <protection hidden="1"/>
    </xf>
    <xf numFmtId="4" fontId="31" fillId="0" borderId="0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4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4" fontId="5" fillId="0" borderId="0" xfId="0" applyNumberFormat="1" applyFont="1" applyBorder="1" applyAlignment="1" applyProtection="1">
      <alignment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4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left" vertical="center"/>
      <protection hidden="1"/>
    </xf>
    <xf numFmtId="4" fontId="6" fillId="0" borderId="0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4" fontId="32" fillId="0" borderId="0" xfId="0" applyNumberFormat="1" applyFont="1" applyBorder="1" applyAlignment="1" applyProtection="1">
      <alignment vertical="center"/>
      <protection hidden="1"/>
    </xf>
    <xf numFmtId="0" fontId="0" fillId="0" borderId="25" xfId="0" applyFont="1" applyBorder="1" applyAlignment="1" applyProtection="1">
      <alignment vertical="center"/>
      <protection hidden="1"/>
    </xf>
    <xf numFmtId="0" fontId="17" fillId="0" borderId="25" xfId="0" applyFont="1" applyBorder="1" applyAlignment="1" applyProtection="1">
      <alignment horizontal="center" vertical="center"/>
      <protection hidden="1"/>
    </xf>
    <xf numFmtId="0" fontId="25" fillId="5" borderId="0" xfId="0" applyFont="1" applyFill="1" applyBorder="1" applyAlignment="1" applyProtection="1">
      <alignment horizontal="left" vertical="center"/>
      <protection hidden="1"/>
    </xf>
    <xf numFmtId="4" fontId="25" fillId="5" borderId="0" xfId="0" applyNumberFormat="1" applyFont="1" applyFill="1" applyBorder="1" applyAlignment="1" applyProtection="1">
      <alignment vertical="center"/>
      <protection hidden="1"/>
    </xf>
    <xf numFmtId="0" fontId="0" fillId="0" borderId="0" xfId="0" applyFont="1" applyAlignment="1" applyProtection="1">
      <alignment horizontal="center" vertical="center" wrapText="1"/>
      <protection hidden="1"/>
    </xf>
    <xf numFmtId="0" fontId="0" fillId="0" borderId="4" xfId="0" applyFont="1" applyBorder="1" applyAlignment="1" applyProtection="1">
      <alignment horizontal="center" vertical="center" wrapText="1"/>
      <protection hidden="1"/>
    </xf>
    <xf numFmtId="0" fontId="2" fillId="5" borderId="22" xfId="0" applyFont="1" applyFill="1" applyBorder="1" applyAlignment="1" applyProtection="1">
      <alignment horizontal="center" vertical="center" wrapText="1"/>
      <protection hidden="1"/>
    </xf>
    <xf numFmtId="0" fontId="2" fillId="5" borderId="23" xfId="0" applyFont="1" applyFill="1" applyBorder="1" applyAlignment="1" applyProtection="1">
      <alignment horizontal="center" vertical="center" wrapText="1"/>
      <protection hidden="1"/>
    </xf>
    <xf numFmtId="0" fontId="2" fillId="5" borderId="23" xfId="0" applyFont="1" applyFill="1" applyBorder="1" applyAlignment="1" applyProtection="1">
      <alignment horizontal="center" vertical="center" wrapText="1"/>
      <protection hidden="1"/>
    </xf>
    <xf numFmtId="0" fontId="2" fillId="5" borderId="24" xfId="0" applyFont="1" applyFill="1" applyBorder="1" applyAlignment="1" applyProtection="1">
      <alignment horizontal="center" vertical="center" wrapText="1"/>
      <protection hidden="1"/>
    </xf>
    <xf numFmtId="0" fontId="0" fillId="0" borderId="5" xfId="0" applyFont="1" applyBorder="1" applyAlignment="1" applyProtection="1">
      <alignment horizontal="center" vertical="center" wrapText="1"/>
      <protection hidden="1"/>
    </xf>
    <xf numFmtId="0" fontId="17" fillId="0" borderId="22" xfId="0" applyFont="1" applyBorder="1" applyAlignment="1" applyProtection="1">
      <alignment horizontal="center" vertical="center" wrapText="1"/>
      <protection hidden="1"/>
    </xf>
    <xf numFmtId="0" fontId="17" fillId="0" borderId="23" xfId="0" applyFont="1" applyBorder="1" applyAlignment="1" applyProtection="1">
      <alignment horizontal="center" vertical="center" wrapText="1"/>
      <protection hidden="1"/>
    </xf>
    <xf numFmtId="0" fontId="17" fillId="0" borderId="24" xfId="0" applyFont="1" applyBorder="1" applyAlignment="1" applyProtection="1">
      <alignment horizontal="center" vertical="center" wrapText="1"/>
      <protection hidden="1"/>
    </xf>
    <xf numFmtId="0" fontId="25" fillId="0" borderId="0" xfId="0" applyFont="1" applyBorder="1" applyAlignment="1" applyProtection="1">
      <alignment horizontal="left" vertical="center"/>
      <protection hidden="1"/>
    </xf>
    <xf numFmtId="4" fontId="25" fillId="0" borderId="12" xfId="0" applyNumberFormat="1" applyFont="1" applyBorder="1" applyAlignment="1" applyProtection="1">
      <protection hidden="1"/>
    </xf>
    <xf numFmtId="4" fontId="3" fillId="0" borderId="12" xfId="0" applyNumberFormat="1" applyFont="1" applyBorder="1" applyAlignment="1" applyProtection="1">
      <alignment vertical="center"/>
      <protection hidden="1"/>
    </xf>
    <xf numFmtId="0" fontId="0" fillId="0" borderId="11" xfId="0" applyFont="1" applyBorder="1" applyAlignment="1" applyProtection="1">
      <alignment vertical="center"/>
      <protection hidden="1"/>
    </xf>
    <xf numFmtId="166" fontId="33" fillId="0" borderId="12" xfId="0" applyNumberFormat="1" applyFont="1" applyBorder="1" applyAlignment="1" applyProtection="1">
      <protection hidden="1"/>
    </xf>
    <xf numFmtId="166" fontId="33" fillId="0" borderId="13" xfId="0" applyNumberFormat="1" applyFont="1" applyBorder="1" applyAlignment="1" applyProtection="1">
      <protection hidden="1"/>
    </xf>
    <xf numFmtId="0" fontId="7" fillId="0" borderId="0" xfId="0" applyFont="1" applyAlignment="1" applyProtection="1">
      <protection hidden="1"/>
    </xf>
    <xf numFmtId="0" fontId="7" fillId="0" borderId="4" xfId="0" applyFont="1" applyBorder="1" applyAlignment="1" applyProtection="1">
      <protection hidden="1"/>
    </xf>
    <xf numFmtId="0" fontId="7" fillId="0" borderId="0" xfId="0" applyFont="1" applyBorder="1" applyAlignment="1" applyProtection="1">
      <protection hidden="1"/>
    </xf>
    <xf numFmtId="0" fontId="5" fillId="0" borderId="0" xfId="0" applyFont="1" applyBorder="1" applyAlignment="1" applyProtection="1">
      <alignment horizontal="left"/>
      <protection hidden="1"/>
    </xf>
    <xf numFmtId="4" fontId="5" fillId="0" borderId="0" xfId="0" applyNumberFormat="1" applyFont="1" applyBorder="1" applyAlignment="1" applyProtection="1">
      <protection hidden="1"/>
    </xf>
    <xf numFmtId="0" fontId="7" fillId="0" borderId="5" xfId="0" applyFont="1" applyBorder="1" applyAlignment="1" applyProtection="1">
      <protection hidden="1"/>
    </xf>
    <xf numFmtId="0" fontId="7" fillId="0" borderId="14" xfId="0" applyFont="1" applyBorder="1" applyAlignment="1" applyProtection="1">
      <protection hidden="1"/>
    </xf>
    <xf numFmtId="166" fontId="7" fillId="0" borderId="0" xfId="0" applyNumberFormat="1" applyFont="1" applyBorder="1" applyAlignment="1" applyProtection="1">
      <protection hidden="1"/>
    </xf>
    <xf numFmtId="166" fontId="7" fillId="0" borderId="15" xfId="0" applyNumberFormat="1" applyFont="1" applyBorder="1" applyAlignment="1" applyProtection="1">
      <protection hidden="1"/>
    </xf>
    <xf numFmtId="0" fontId="6" fillId="0" borderId="0" xfId="0" applyFont="1" applyBorder="1" applyAlignment="1" applyProtection="1">
      <alignment horizontal="left"/>
      <protection hidden="1"/>
    </xf>
    <xf numFmtId="4" fontId="6" fillId="0" borderId="17" xfId="0" applyNumberFormat="1" applyFont="1" applyBorder="1" applyAlignment="1" applyProtection="1">
      <protection hidden="1"/>
    </xf>
    <xf numFmtId="4" fontId="6" fillId="0" borderId="17" xfId="0" applyNumberFormat="1" applyFont="1" applyBorder="1" applyAlignment="1" applyProtection="1">
      <alignment vertical="center"/>
      <protection hidden="1"/>
    </xf>
    <xf numFmtId="0" fontId="0" fillId="0" borderId="25" xfId="0" applyFont="1" applyBorder="1" applyAlignment="1" applyProtection="1">
      <alignment horizontal="center" vertical="center"/>
      <protection hidden="1"/>
    </xf>
    <xf numFmtId="49" fontId="0" fillId="0" borderId="25" xfId="0" applyNumberFormat="1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left" vertical="center" wrapText="1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167" fontId="0" fillId="0" borderId="25" xfId="0" applyNumberFormat="1" applyFont="1" applyBorder="1" applyAlignment="1" applyProtection="1">
      <alignment vertical="center"/>
      <protection hidden="1"/>
    </xf>
    <xf numFmtId="4" fontId="0" fillId="0" borderId="25" xfId="0" applyNumberFormat="1" applyFont="1" applyBorder="1" applyAlignment="1" applyProtection="1">
      <alignment vertical="center"/>
      <protection hidden="1"/>
    </xf>
    <xf numFmtId="0" fontId="1" fillId="0" borderId="25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166" fontId="1" fillId="0" borderId="0" xfId="0" applyNumberFormat="1" applyFont="1" applyBorder="1" applyAlignment="1" applyProtection="1">
      <alignment vertical="center"/>
      <protection hidden="1"/>
    </xf>
    <xf numFmtId="166" fontId="1" fillId="0" borderId="15" xfId="0" applyNumberFormat="1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0" fontId="8" fillId="0" borderId="12" xfId="0" applyFont="1" applyBorder="1" applyAlignment="1" applyProtection="1">
      <alignment horizontal="left" vertical="center" wrapText="1"/>
      <protection hidden="1"/>
    </xf>
    <xf numFmtId="0" fontId="8" fillId="0" borderId="12" xfId="0" applyFont="1" applyBorder="1" applyAlignment="1" applyProtection="1">
      <alignment vertical="center"/>
      <protection hidden="1"/>
    </xf>
    <xf numFmtId="167" fontId="8" fillId="0" borderId="0" xfId="0" applyNumberFormat="1" applyFont="1" applyBorder="1" applyAlignment="1" applyProtection="1">
      <alignment vertical="center"/>
      <protection hidden="1"/>
    </xf>
    <xf numFmtId="0" fontId="8" fillId="0" borderId="5" xfId="0" applyFont="1" applyBorder="1" applyAlignment="1" applyProtection="1">
      <alignment vertical="center"/>
      <protection hidden="1"/>
    </xf>
    <xf numFmtId="0" fontId="8" fillId="0" borderId="14" xfId="0" applyFont="1" applyBorder="1" applyAlignment="1" applyProtection="1">
      <alignment vertical="center"/>
      <protection hidden="1"/>
    </xf>
    <xf numFmtId="0" fontId="8" fillId="0" borderId="15" xfId="0" applyFont="1" applyBorder="1" applyAlignment="1" applyProtection="1">
      <alignment vertical="center"/>
      <protection hidden="1"/>
    </xf>
    <xf numFmtId="0" fontId="8" fillId="0" borderId="0" xfId="0" applyFont="1" applyBorder="1" applyAlignment="1" applyProtection="1">
      <alignment horizontal="left" vertical="center" wrapText="1"/>
      <protection hidden="1"/>
    </xf>
    <xf numFmtId="0" fontId="8" fillId="0" borderId="0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horizontal="left" vertical="center"/>
      <protection hidden="1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vertical="center"/>
      <protection hidden="1"/>
    </xf>
    <xf numFmtId="167" fontId="9" fillId="0" borderId="0" xfId="0" applyNumberFormat="1" applyFont="1" applyBorder="1" applyAlignment="1" applyProtection="1">
      <alignment vertical="center"/>
      <protection hidden="1"/>
    </xf>
    <xf numFmtId="0" fontId="9" fillId="0" borderId="5" xfId="0" applyFont="1" applyBorder="1" applyAlignment="1" applyProtection="1">
      <alignment vertical="center"/>
      <protection hidden="1"/>
    </xf>
    <xf numFmtId="0" fontId="9" fillId="0" borderId="14" xfId="0" applyFont="1" applyBorder="1" applyAlignment="1" applyProtection="1">
      <alignment vertical="center"/>
      <protection hidden="1"/>
    </xf>
    <xf numFmtId="0" fontId="9" fillId="0" borderId="15" xfId="0" applyFont="1" applyBorder="1" applyAlignment="1" applyProtection="1">
      <alignment vertical="center"/>
      <protection hidden="1"/>
    </xf>
    <xf numFmtId="4" fontId="6" fillId="0" borderId="12" xfId="0" applyNumberFormat="1" applyFont="1" applyBorder="1" applyAlignment="1" applyProtection="1">
      <protection hidden="1"/>
    </xf>
    <xf numFmtId="4" fontId="6" fillId="0" borderId="12" xfId="0" applyNumberFormat="1" applyFont="1" applyBorder="1" applyAlignment="1" applyProtection="1">
      <alignment vertical="center"/>
      <protection hidden="1"/>
    </xf>
    <xf numFmtId="4" fontId="5" fillId="0" borderId="12" xfId="0" applyNumberFormat="1" applyFont="1" applyBorder="1" applyAlignment="1" applyProtection="1">
      <protection hidden="1"/>
    </xf>
    <xf numFmtId="4" fontId="5" fillId="0" borderId="12" xfId="0" applyNumberFormat="1" applyFont="1" applyBorder="1" applyAlignment="1" applyProtection="1">
      <alignment vertical="center"/>
      <protection hidden="1"/>
    </xf>
    <xf numFmtId="4" fontId="6" fillId="0" borderId="23" xfId="0" applyNumberFormat="1" applyFont="1" applyBorder="1" applyAlignment="1" applyProtection="1">
      <protection hidden="1"/>
    </xf>
    <xf numFmtId="4" fontId="6" fillId="0" borderId="23" xfId="0" applyNumberFormat="1" applyFont="1" applyBorder="1" applyAlignment="1" applyProtection="1">
      <alignment vertical="center"/>
      <protection hidden="1"/>
    </xf>
    <xf numFmtId="0" fontId="1" fillId="0" borderId="17" xfId="0" applyFont="1" applyBorder="1" applyAlignment="1" applyProtection="1">
      <alignment horizontal="center" vertical="center"/>
      <protection hidden="1"/>
    </xf>
    <xf numFmtId="166" fontId="1" fillId="0" borderId="17" xfId="0" applyNumberFormat="1" applyFont="1" applyBorder="1" applyAlignment="1" applyProtection="1">
      <alignment vertical="center"/>
      <protection hidden="1"/>
    </xf>
    <xf numFmtId="166" fontId="1" fillId="0" borderId="18" xfId="0" applyNumberFormat="1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/>
      <protection locked="0" hidden="1"/>
    </xf>
    <xf numFmtId="0" fontId="5" fillId="0" borderId="0" xfId="0" applyFont="1" applyBorder="1" applyAlignment="1" applyProtection="1">
      <alignment horizontal="left"/>
      <protection locked="0" hidden="1"/>
    </xf>
    <xf numFmtId="0" fontId="6" fillId="0" borderId="0" xfId="0" applyFont="1" applyBorder="1" applyAlignment="1" applyProtection="1">
      <alignment horizontal="left"/>
      <protection locked="0" hidden="1"/>
    </xf>
    <xf numFmtId="4" fontId="0" fillId="0" borderId="25" xfId="0" applyNumberFormat="1" applyFont="1" applyBorder="1" applyAlignment="1" applyProtection="1">
      <alignment vertical="center"/>
      <protection locked="0" hidden="1"/>
    </xf>
    <xf numFmtId="0" fontId="8" fillId="0" borderId="0" xfId="0" applyFont="1" applyBorder="1" applyAlignment="1" applyProtection="1">
      <alignment vertical="center"/>
      <protection locked="0" hidden="1"/>
    </xf>
    <xf numFmtId="0" fontId="9" fillId="0" borderId="0" xfId="0" applyFont="1" applyBorder="1" applyAlignment="1" applyProtection="1">
      <alignment vertical="center"/>
      <protection locked="0" hidden="1"/>
    </xf>
    <xf numFmtId="0" fontId="17" fillId="0" borderId="0" xfId="0" applyFont="1" applyBorder="1" applyAlignment="1" applyProtection="1">
      <alignment horizontal="left" vertical="top"/>
      <protection hidden="1"/>
    </xf>
    <xf numFmtId="0" fontId="0" fillId="0" borderId="0" xfId="0" applyBorder="1" applyProtection="1">
      <protection hidden="1"/>
    </xf>
    <xf numFmtId="0" fontId="0" fillId="0" borderId="6" xfId="0" applyBorder="1" applyProtection="1">
      <protection hidden="1"/>
    </xf>
    <xf numFmtId="0" fontId="19" fillId="0" borderId="7" xfId="0" applyFont="1" applyBorder="1" applyAlignment="1" applyProtection="1">
      <alignment horizontal="left" vertical="center"/>
      <protection hidden="1"/>
    </xf>
    <xf numFmtId="0" fontId="0" fillId="0" borderId="7" xfId="0" applyFont="1" applyBorder="1" applyAlignment="1" applyProtection="1">
      <alignment vertical="center"/>
      <protection hidden="1"/>
    </xf>
    <xf numFmtId="4" fontId="19" fillId="0" borderId="7" xfId="0" applyNumberFormat="1" applyFont="1" applyBorder="1" applyAlignment="1" applyProtection="1">
      <alignment vertical="center"/>
      <protection hidden="1"/>
    </xf>
    <xf numFmtId="0" fontId="0" fillId="0" borderId="7" xfId="0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164" fontId="1" fillId="0" borderId="0" xfId="0" applyNumberFormat="1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4" fontId="20" fillId="0" borderId="0" xfId="0" applyNumberFormat="1" applyFont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vertical="center"/>
      <protection hidden="1"/>
    </xf>
    <xf numFmtId="0" fontId="0" fillId="4" borderId="0" xfId="0" applyFont="1" applyFill="1" applyBorder="1" applyAlignment="1" applyProtection="1">
      <alignment vertical="center"/>
      <protection hidden="1"/>
    </xf>
    <xf numFmtId="0" fontId="3" fillId="4" borderId="8" xfId="0" applyFont="1" applyFill="1" applyBorder="1" applyAlignment="1" applyProtection="1">
      <alignment horizontal="left" vertical="center"/>
      <protection hidden="1"/>
    </xf>
    <xf numFmtId="0" fontId="0" fillId="4" borderId="9" xfId="0" applyFont="1" applyFill="1" applyBorder="1" applyAlignme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9" xfId="0" applyFont="1" applyFill="1" applyBorder="1" applyAlignment="1" applyProtection="1">
      <alignment horizontal="left" vertical="center"/>
      <protection hidden="1"/>
    </xf>
    <xf numFmtId="0" fontId="0" fillId="4" borderId="9" xfId="0" applyFont="1" applyFill="1" applyBorder="1" applyAlignment="1" applyProtection="1">
      <alignment vertical="center"/>
      <protection hidden="1"/>
    </xf>
    <xf numFmtId="4" fontId="3" fillId="4" borderId="9" xfId="0" applyNumberFormat="1" applyFont="1" applyFill="1" applyBorder="1" applyAlignment="1" applyProtection="1">
      <alignment vertical="center"/>
      <protection hidden="1"/>
    </xf>
    <xf numFmtId="0" fontId="0" fillId="4" borderId="10" xfId="0" applyFont="1" applyFill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4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vertical="center"/>
      <protection hidden="1"/>
    </xf>
    <xf numFmtId="165" fontId="2" fillId="0" borderId="0" xfId="0" applyNumberFormat="1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4" fillId="0" borderId="11" xfId="0" applyFont="1" applyBorder="1" applyAlignment="1" applyProtection="1">
      <alignment horizontal="center" vertical="center"/>
      <protection hidden="1"/>
    </xf>
    <xf numFmtId="0" fontId="24" fillId="0" borderId="12" xfId="0" applyFont="1" applyBorder="1" applyAlignment="1" applyProtection="1">
      <alignment horizontal="left" vertical="center"/>
      <protection hidden="1"/>
    </xf>
    <xf numFmtId="0" fontId="1" fillId="0" borderId="14" xfId="0" applyFont="1" applyBorder="1" applyAlignment="1" applyProtection="1">
      <alignment horizontal="left" vertic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0" fillId="0" borderId="15" xfId="0" applyFont="1" applyBorder="1" applyAlignment="1" applyProtection="1">
      <alignment vertical="center"/>
      <protection hidden="1"/>
    </xf>
    <xf numFmtId="0" fontId="2" fillId="5" borderId="8" xfId="0" applyFont="1" applyFill="1" applyBorder="1" applyAlignment="1" applyProtection="1">
      <alignment horizontal="center" vertical="center"/>
      <protection hidden="1"/>
    </xf>
    <xf numFmtId="0" fontId="2" fillId="5" borderId="9" xfId="0" applyFont="1" applyFill="1" applyBorder="1" applyAlignment="1" applyProtection="1">
      <alignment horizontal="left" vertical="center"/>
      <protection hidden="1"/>
    </xf>
    <xf numFmtId="0" fontId="2" fillId="5" borderId="9" xfId="0" applyFont="1" applyFill="1" applyBorder="1" applyAlignment="1" applyProtection="1">
      <alignment horizontal="center" vertical="center"/>
      <protection hidden="1"/>
    </xf>
    <xf numFmtId="0" fontId="2" fillId="5" borderId="10" xfId="0" applyFont="1" applyFill="1" applyBorder="1" applyAlignment="1" applyProtection="1">
      <alignment horizontal="left" vertical="center"/>
      <protection hidden="1"/>
    </xf>
    <xf numFmtId="0" fontId="25" fillId="0" borderId="0" xfId="0" applyFont="1" applyBorder="1" applyAlignment="1" applyProtection="1">
      <alignment vertical="center"/>
      <protection hidden="1"/>
    </xf>
    <xf numFmtId="4" fontId="25" fillId="0" borderId="0" xfId="0" applyNumberFormat="1" applyFont="1" applyBorder="1" applyAlignment="1" applyProtection="1">
      <alignment horizontal="right" vertical="center"/>
      <protection hidden="1"/>
    </xf>
    <xf numFmtId="4" fontId="24" fillId="0" borderId="14" xfId="0" applyNumberFormat="1" applyFont="1" applyBorder="1" applyAlignment="1" applyProtection="1">
      <alignment vertical="center"/>
      <protection hidden="1"/>
    </xf>
    <xf numFmtId="4" fontId="24" fillId="0" borderId="0" xfId="0" applyNumberFormat="1" applyFont="1" applyBorder="1" applyAlignment="1" applyProtection="1">
      <alignment vertical="center"/>
      <protection hidden="1"/>
    </xf>
    <xf numFmtId="166" fontId="24" fillId="0" borderId="0" xfId="0" applyNumberFormat="1" applyFont="1" applyBorder="1" applyAlignment="1" applyProtection="1">
      <alignment vertical="center"/>
      <protection hidden="1"/>
    </xf>
    <xf numFmtId="4" fontId="24" fillId="0" borderId="15" xfId="0" applyNumberFormat="1" applyFont="1" applyBorder="1" applyAlignment="1" applyProtection="1">
      <alignment vertical="center"/>
      <protection hidden="1"/>
    </xf>
    <xf numFmtId="0" fontId="27" fillId="0" borderId="0" xfId="1" applyFont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vertical="center"/>
      <protection hidden="1"/>
    </xf>
    <xf numFmtId="0" fontId="28" fillId="0" borderId="0" xfId="0" applyFont="1" applyBorder="1" applyAlignment="1" applyProtection="1">
      <alignment vertical="center"/>
      <protection hidden="1"/>
    </xf>
    <xf numFmtId="0" fontId="28" fillId="0" borderId="0" xfId="0" applyFont="1" applyBorder="1" applyAlignment="1" applyProtection="1">
      <alignment horizontal="left" vertical="center" wrapText="1"/>
      <protection hidden="1"/>
    </xf>
    <xf numFmtId="0" fontId="29" fillId="0" borderId="0" xfId="0" applyFont="1" applyBorder="1" applyAlignment="1" applyProtection="1">
      <alignment vertical="center"/>
      <protection hidden="1"/>
    </xf>
    <xf numFmtId="4" fontId="29" fillId="0" borderId="0" xfId="0" applyNumberFormat="1" applyFont="1" applyBorder="1" applyAlignment="1" applyProtection="1">
      <alignment vertical="center"/>
      <protection hidden="1"/>
    </xf>
    <xf numFmtId="0" fontId="29" fillId="0" borderId="0" xfId="0" applyFont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" fontId="30" fillId="0" borderId="14" xfId="0" applyNumberFormat="1" applyFont="1" applyBorder="1" applyAlignment="1" applyProtection="1">
      <alignment vertical="center"/>
      <protection hidden="1"/>
    </xf>
    <xf numFmtId="4" fontId="30" fillId="0" borderId="0" xfId="0" applyNumberFormat="1" applyFont="1" applyBorder="1" applyAlignment="1" applyProtection="1">
      <alignment vertical="center"/>
      <protection hidden="1"/>
    </xf>
    <xf numFmtId="166" fontId="30" fillId="0" borderId="0" xfId="0" applyNumberFormat="1" applyFont="1" applyBorder="1" applyAlignment="1" applyProtection="1">
      <alignment vertical="center"/>
      <protection hidden="1"/>
    </xf>
    <xf numFmtId="4" fontId="30" fillId="0" borderId="15" xfId="0" applyNumberFormat="1" applyFont="1" applyBorder="1" applyAlignment="1" applyProtection="1">
      <alignment vertical="center"/>
      <protection hidden="1"/>
    </xf>
    <xf numFmtId="4" fontId="30" fillId="0" borderId="16" xfId="0" applyNumberFormat="1" applyFont="1" applyBorder="1" applyAlignment="1" applyProtection="1">
      <alignment vertical="center"/>
      <protection hidden="1"/>
    </xf>
    <xf numFmtId="4" fontId="30" fillId="0" borderId="17" xfId="0" applyNumberFormat="1" applyFont="1" applyBorder="1" applyAlignment="1" applyProtection="1">
      <alignment vertical="center"/>
      <protection hidden="1"/>
    </xf>
    <xf numFmtId="166" fontId="30" fillId="0" borderId="17" xfId="0" applyNumberFormat="1" applyFont="1" applyBorder="1" applyAlignment="1" applyProtection="1">
      <alignment vertical="center"/>
      <protection hidden="1"/>
    </xf>
    <xf numFmtId="4" fontId="30" fillId="0" borderId="18" xfId="0" applyNumberFormat="1" applyFont="1" applyBorder="1" applyAlignment="1" applyProtection="1">
      <alignment vertical="center"/>
      <protection hidden="1"/>
    </xf>
    <xf numFmtId="0" fontId="0" fillId="0" borderId="16" xfId="0" applyFont="1" applyBorder="1" applyAlignment="1" applyProtection="1">
      <alignment vertical="center"/>
      <protection hidden="1"/>
    </xf>
    <xf numFmtId="0" fontId="35" fillId="0" borderId="25" xfId="0" applyFont="1" applyBorder="1" applyAlignment="1" applyProtection="1">
      <alignment horizontal="center" vertical="center"/>
      <protection hidden="1"/>
    </xf>
    <xf numFmtId="49" fontId="35" fillId="0" borderId="25" xfId="0" applyNumberFormat="1" applyFont="1" applyBorder="1" applyAlignment="1" applyProtection="1">
      <alignment horizontal="left" vertical="center" wrapText="1"/>
      <protection hidden="1"/>
    </xf>
    <xf numFmtId="0" fontId="35" fillId="0" borderId="25" xfId="0" applyFont="1" applyBorder="1" applyAlignment="1" applyProtection="1">
      <alignment horizontal="left" vertical="center" wrapText="1"/>
      <protection hidden="1"/>
    </xf>
    <xf numFmtId="0" fontId="35" fillId="0" borderId="25" xfId="0" applyFont="1" applyBorder="1" applyAlignment="1" applyProtection="1">
      <alignment horizontal="center" vertical="center" wrapText="1"/>
      <protection hidden="1"/>
    </xf>
    <xf numFmtId="167" fontId="35" fillId="0" borderId="25" xfId="0" applyNumberFormat="1" applyFont="1" applyBorder="1" applyAlignment="1" applyProtection="1">
      <alignment vertical="center"/>
      <protection hidden="1"/>
    </xf>
    <xf numFmtId="4" fontId="35" fillId="0" borderId="25" xfId="0" applyNumberFormat="1" applyFont="1" applyBorder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0" xfId="0" applyFont="1" applyBorder="1" applyAlignment="1" applyProtection="1">
      <alignment horizontal="left" vertical="center"/>
      <protection hidden="1"/>
    </xf>
    <xf numFmtId="0" fontId="10" fillId="0" borderId="12" xfId="0" applyFont="1" applyBorder="1" applyAlignment="1" applyProtection="1">
      <alignment horizontal="left" vertical="center" wrapText="1"/>
      <protection hidden="1"/>
    </xf>
    <xf numFmtId="0" fontId="10" fillId="0" borderId="12" xfId="0" applyFont="1" applyBorder="1" applyAlignment="1" applyProtection="1">
      <alignment vertical="center"/>
      <protection hidden="1"/>
    </xf>
    <xf numFmtId="0" fontId="10" fillId="0" borderId="5" xfId="0" applyFont="1" applyBorder="1" applyAlignment="1" applyProtection="1">
      <alignment vertical="center"/>
      <protection hidden="1"/>
    </xf>
    <xf numFmtId="0" fontId="10" fillId="0" borderId="14" xfId="0" applyFont="1" applyBorder="1" applyAlignment="1" applyProtection="1">
      <alignment vertical="center"/>
      <protection hidden="1"/>
    </xf>
    <xf numFmtId="0" fontId="10" fillId="0" borderId="15" xfId="0" applyFont="1" applyBorder="1" applyAlignment="1" applyProtection="1">
      <alignment vertical="center"/>
      <protection hidden="1"/>
    </xf>
    <xf numFmtId="0" fontId="8" fillId="0" borderId="16" xfId="0" applyFont="1" applyBorder="1" applyAlignment="1" applyProtection="1">
      <alignment vertical="center"/>
      <protection hidden="1"/>
    </xf>
    <xf numFmtId="0" fontId="8" fillId="0" borderId="17" xfId="0" applyFont="1" applyBorder="1" applyAlignment="1" applyProtection="1">
      <alignment vertical="center"/>
      <protection hidden="1"/>
    </xf>
    <xf numFmtId="0" fontId="8" fillId="0" borderId="18" xfId="0" applyFont="1" applyBorder="1" applyAlignment="1" applyProtection="1">
      <alignment vertical="center"/>
      <protection hidden="1"/>
    </xf>
    <xf numFmtId="4" fontId="35" fillId="0" borderId="25" xfId="0" applyNumberFormat="1" applyFont="1" applyBorder="1" applyAlignment="1" applyProtection="1">
      <alignment vertical="center"/>
      <protection locked="0" hidden="1"/>
    </xf>
    <xf numFmtId="0" fontId="10" fillId="0" borderId="0" xfId="0" applyFont="1" applyBorder="1" applyAlignment="1" applyProtection="1">
      <alignment vertical="center"/>
      <protection locked="0"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6"/>
  <sheetViews>
    <sheetView showGridLines="0" tabSelected="1" workbookViewId="0">
      <pane ySplit="1" topLeftCell="A71" activePane="bottomLeft" state="frozen"/>
      <selection pane="bottomLeft" activeCell="AK91" sqref="AK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A2" s="57"/>
      <c r="B2" s="57"/>
      <c r="C2" s="58" t="s">
        <v>7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7"/>
      <c r="AR2" s="60" t="s">
        <v>8</v>
      </c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S2" s="21" t="s">
        <v>9</v>
      </c>
      <c r="BT2" s="21" t="s">
        <v>10</v>
      </c>
    </row>
    <row r="3" spans="1:73" ht="6.95" customHeight="1">
      <c r="A3" s="57"/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4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S3" s="21" t="s">
        <v>9</v>
      </c>
      <c r="BT3" s="21" t="s">
        <v>11</v>
      </c>
    </row>
    <row r="4" spans="1:73" ht="36.950000000000003" customHeight="1">
      <c r="A4" s="57"/>
      <c r="B4" s="65"/>
      <c r="C4" s="66" t="s">
        <v>12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8"/>
      <c r="AR4" s="57"/>
      <c r="AS4" s="69" t="s">
        <v>13</v>
      </c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S4" s="21" t="s">
        <v>14</v>
      </c>
    </row>
    <row r="5" spans="1:73" ht="14.45" customHeight="1">
      <c r="A5" s="57"/>
      <c r="B5" s="65"/>
      <c r="C5" s="70"/>
      <c r="D5" s="217" t="s">
        <v>15</v>
      </c>
      <c r="E5" s="70"/>
      <c r="F5" s="70"/>
      <c r="G5" s="70"/>
      <c r="H5" s="70"/>
      <c r="I5" s="70"/>
      <c r="J5" s="70"/>
      <c r="K5" s="83" t="s">
        <v>16</v>
      </c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70"/>
      <c r="AQ5" s="68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S5" s="21" t="s">
        <v>9</v>
      </c>
    </row>
    <row r="6" spans="1:73" ht="36.950000000000003" customHeight="1">
      <c r="A6" s="57"/>
      <c r="B6" s="65"/>
      <c r="C6" s="70"/>
      <c r="D6" s="77" t="s">
        <v>17</v>
      </c>
      <c r="E6" s="70"/>
      <c r="F6" s="70"/>
      <c r="G6" s="70"/>
      <c r="H6" s="70"/>
      <c r="I6" s="70"/>
      <c r="J6" s="70"/>
      <c r="K6" s="78" t="s">
        <v>18</v>
      </c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  <c r="AF6" s="218"/>
      <c r="AG6" s="218"/>
      <c r="AH6" s="218"/>
      <c r="AI6" s="218"/>
      <c r="AJ6" s="218"/>
      <c r="AK6" s="218"/>
      <c r="AL6" s="218"/>
      <c r="AM6" s="218"/>
      <c r="AN6" s="218"/>
      <c r="AO6" s="218"/>
      <c r="AP6" s="70"/>
      <c r="AQ6" s="68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S6" s="21" t="s">
        <v>9</v>
      </c>
    </row>
    <row r="7" spans="1:73" ht="14.45" customHeight="1">
      <c r="A7" s="57"/>
      <c r="B7" s="65"/>
      <c r="C7" s="70"/>
      <c r="D7" s="71" t="s">
        <v>19</v>
      </c>
      <c r="E7" s="70"/>
      <c r="F7" s="70"/>
      <c r="G7" s="70"/>
      <c r="H7" s="70"/>
      <c r="I7" s="70"/>
      <c r="J7" s="70"/>
      <c r="K7" s="81" t="s">
        <v>5</v>
      </c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1" t="s">
        <v>20</v>
      </c>
      <c r="AL7" s="70"/>
      <c r="AM7" s="70"/>
      <c r="AN7" s="81" t="s">
        <v>5</v>
      </c>
      <c r="AO7" s="70"/>
      <c r="AP7" s="70"/>
      <c r="AQ7" s="68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S7" s="21" t="s">
        <v>9</v>
      </c>
    </row>
    <row r="8" spans="1:73" ht="14.45" customHeight="1">
      <c r="A8" s="57"/>
      <c r="B8" s="65"/>
      <c r="C8" s="70"/>
      <c r="D8" s="71" t="s">
        <v>21</v>
      </c>
      <c r="E8" s="70"/>
      <c r="F8" s="70"/>
      <c r="G8" s="70"/>
      <c r="H8" s="70"/>
      <c r="I8" s="70"/>
      <c r="J8" s="70"/>
      <c r="K8" s="81" t="s">
        <v>22</v>
      </c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1" t="s">
        <v>23</v>
      </c>
      <c r="AL8" s="70"/>
      <c r="AM8" s="70"/>
      <c r="AN8" s="81" t="s">
        <v>24</v>
      </c>
      <c r="AO8" s="70"/>
      <c r="AP8" s="70"/>
      <c r="AQ8" s="68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S8" s="21" t="s">
        <v>9</v>
      </c>
    </row>
    <row r="9" spans="1:73" ht="14.45" customHeight="1">
      <c r="A9" s="57"/>
      <c r="B9" s="65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68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S9" s="21" t="s">
        <v>9</v>
      </c>
    </row>
    <row r="10" spans="1:73" ht="14.45" customHeight="1">
      <c r="A10" s="57"/>
      <c r="B10" s="65"/>
      <c r="C10" s="70"/>
      <c r="D10" s="71" t="s">
        <v>25</v>
      </c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1" t="s">
        <v>26</v>
      </c>
      <c r="AL10" s="70"/>
      <c r="AM10" s="70"/>
      <c r="AN10" s="81" t="s">
        <v>27</v>
      </c>
      <c r="AO10" s="70"/>
      <c r="AP10" s="70"/>
      <c r="AQ10" s="68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S10" s="21" t="s">
        <v>9</v>
      </c>
    </row>
    <row r="11" spans="1:73" ht="18.399999999999999" customHeight="1">
      <c r="A11" s="57"/>
      <c r="B11" s="65"/>
      <c r="C11" s="70"/>
      <c r="D11" s="70"/>
      <c r="E11" s="81" t="s">
        <v>28</v>
      </c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1" t="s">
        <v>29</v>
      </c>
      <c r="AL11" s="70"/>
      <c r="AM11" s="70"/>
      <c r="AN11" s="81" t="s">
        <v>5</v>
      </c>
      <c r="AO11" s="70"/>
      <c r="AP11" s="70"/>
      <c r="AQ11" s="68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S11" s="21" t="s">
        <v>9</v>
      </c>
    </row>
    <row r="12" spans="1:73" ht="6.95" customHeight="1">
      <c r="A12" s="57"/>
      <c r="B12" s="65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68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S12" s="21" t="s">
        <v>9</v>
      </c>
    </row>
    <row r="13" spans="1:73" ht="14.45" customHeight="1">
      <c r="A13" s="57"/>
      <c r="B13" s="65"/>
      <c r="C13" s="70"/>
      <c r="D13" s="71" t="s">
        <v>30</v>
      </c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1" t="s">
        <v>26</v>
      </c>
      <c r="AL13" s="70"/>
      <c r="AM13" s="70"/>
      <c r="AN13" s="81" t="s">
        <v>5</v>
      </c>
      <c r="AO13" s="70"/>
      <c r="AP13" s="70"/>
      <c r="AQ13" s="68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S13" s="21" t="s">
        <v>9</v>
      </c>
    </row>
    <row r="14" spans="1:73" ht="15">
      <c r="A14" s="57"/>
      <c r="B14" s="65"/>
      <c r="C14" s="70"/>
      <c r="D14" s="70"/>
      <c r="E14" s="81" t="s">
        <v>31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1" t="s">
        <v>29</v>
      </c>
      <c r="AL14" s="70"/>
      <c r="AM14" s="70"/>
      <c r="AN14" s="81" t="s">
        <v>5</v>
      </c>
      <c r="AO14" s="70"/>
      <c r="AP14" s="70"/>
      <c r="AQ14" s="68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S14" s="21" t="s">
        <v>9</v>
      </c>
    </row>
    <row r="15" spans="1:73" ht="6.95" customHeight="1">
      <c r="A15" s="57"/>
      <c r="B15" s="65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68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S15" s="21" t="s">
        <v>6</v>
      </c>
    </row>
    <row r="16" spans="1:73" ht="14.45" customHeight="1">
      <c r="A16" s="57"/>
      <c r="B16" s="65"/>
      <c r="C16" s="70"/>
      <c r="D16" s="71" t="s">
        <v>32</v>
      </c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1" t="s">
        <v>26</v>
      </c>
      <c r="AL16" s="70"/>
      <c r="AM16" s="70"/>
      <c r="AN16" s="81" t="s">
        <v>33</v>
      </c>
      <c r="AO16" s="70"/>
      <c r="AP16" s="70"/>
      <c r="AQ16" s="68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S16" s="21" t="s">
        <v>6</v>
      </c>
    </row>
    <row r="17" spans="1:71" ht="18.399999999999999" customHeight="1">
      <c r="A17" s="57"/>
      <c r="B17" s="65"/>
      <c r="C17" s="70"/>
      <c r="D17" s="70"/>
      <c r="E17" s="81" t="s">
        <v>34</v>
      </c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1" t="s">
        <v>29</v>
      </c>
      <c r="AL17" s="70"/>
      <c r="AM17" s="70"/>
      <c r="AN17" s="81" t="s">
        <v>5</v>
      </c>
      <c r="AO17" s="70"/>
      <c r="AP17" s="70"/>
      <c r="AQ17" s="68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S17" s="21" t="s">
        <v>35</v>
      </c>
    </row>
    <row r="18" spans="1:71" ht="6.95" customHeight="1">
      <c r="A18" s="57"/>
      <c r="B18" s="65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68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S18" s="21" t="s">
        <v>9</v>
      </c>
    </row>
    <row r="19" spans="1:71" ht="14.45" customHeight="1">
      <c r="A19" s="57"/>
      <c r="B19" s="65"/>
      <c r="C19" s="70"/>
      <c r="D19" s="71" t="s">
        <v>36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1" t="s">
        <v>26</v>
      </c>
      <c r="AL19" s="70"/>
      <c r="AM19" s="70"/>
      <c r="AN19" s="81" t="s">
        <v>5</v>
      </c>
      <c r="AO19" s="70"/>
      <c r="AP19" s="70"/>
      <c r="AQ19" s="68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S19" s="21" t="s">
        <v>9</v>
      </c>
    </row>
    <row r="20" spans="1:71" ht="18.399999999999999" customHeight="1">
      <c r="A20" s="57"/>
      <c r="B20" s="65"/>
      <c r="C20" s="70"/>
      <c r="D20" s="70"/>
      <c r="E20" s="81" t="s">
        <v>37</v>
      </c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1" t="s">
        <v>29</v>
      </c>
      <c r="AL20" s="70"/>
      <c r="AM20" s="70"/>
      <c r="AN20" s="81" t="s">
        <v>5</v>
      </c>
      <c r="AO20" s="70"/>
      <c r="AP20" s="70"/>
      <c r="AQ20" s="68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</row>
    <row r="21" spans="1:71" ht="6.95" customHeight="1">
      <c r="A21" s="57"/>
      <c r="B21" s="65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68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</row>
    <row r="22" spans="1:71" ht="15">
      <c r="A22" s="57"/>
      <c r="B22" s="65"/>
      <c r="C22" s="70"/>
      <c r="D22" s="71" t="s">
        <v>38</v>
      </c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68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</row>
    <row r="23" spans="1:71" ht="16.5" customHeight="1">
      <c r="A23" s="57"/>
      <c r="B23" s="65"/>
      <c r="C23" s="70"/>
      <c r="D23" s="70"/>
      <c r="E23" s="84" t="s">
        <v>5</v>
      </c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70"/>
      <c r="AP23" s="70"/>
      <c r="AQ23" s="68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</row>
    <row r="24" spans="1:71" ht="6.95" customHeight="1">
      <c r="A24" s="57"/>
      <c r="B24" s="65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68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</row>
    <row r="25" spans="1:71" ht="6.95" customHeight="1">
      <c r="A25" s="57"/>
      <c r="B25" s="65"/>
      <c r="C25" s="70"/>
      <c r="D25" s="219"/>
      <c r="E25" s="219"/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70"/>
      <c r="AQ25" s="68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</row>
    <row r="26" spans="1:71" ht="14.45" customHeight="1">
      <c r="A26" s="57"/>
      <c r="B26" s="65"/>
      <c r="C26" s="70"/>
      <c r="D26" s="88" t="s">
        <v>39</v>
      </c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87">
        <f>ROUND(AG87,2)</f>
        <v>0</v>
      </c>
      <c r="AL26" s="218"/>
      <c r="AM26" s="218"/>
      <c r="AN26" s="218"/>
      <c r="AO26" s="218"/>
      <c r="AP26" s="70"/>
      <c r="AQ26" s="68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</row>
    <row r="27" spans="1:71" ht="14.45" customHeight="1">
      <c r="A27" s="57"/>
      <c r="B27" s="65"/>
      <c r="C27" s="70"/>
      <c r="D27" s="88" t="s">
        <v>40</v>
      </c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87">
        <f>ROUND(AG92,2)</f>
        <v>0</v>
      </c>
      <c r="AL27" s="87"/>
      <c r="AM27" s="87"/>
      <c r="AN27" s="87"/>
      <c r="AO27" s="87"/>
      <c r="AP27" s="70"/>
      <c r="AQ27" s="68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</row>
    <row r="28" spans="1:71" s="1" customFormat="1" ht="6.95" customHeight="1">
      <c r="A28" s="74"/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80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</row>
    <row r="29" spans="1:71" s="1" customFormat="1" ht="25.9" customHeight="1">
      <c r="A29" s="74"/>
      <c r="B29" s="75"/>
      <c r="C29" s="76"/>
      <c r="D29" s="220" t="s">
        <v>41</v>
      </c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2">
        <f>ROUND(AK26+AK27,2)</f>
        <v>0</v>
      </c>
      <c r="AL29" s="223"/>
      <c r="AM29" s="223"/>
      <c r="AN29" s="223"/>
      <c r="AO29" s="223"/>
      <c r="AP29" s="76"/>
      <c r="AQ29" s="80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</row>
    <row r="30" spans="1:71" s="1" customFormat="1" ht="6.95" customHeight="1">
      <c r="A30" s="74"/>
      <c r="B30" s="75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80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</row>
    <row r="31" spans="1:71" s="2" customFormat="1" ht="14.45" customHeight="1">
      <c r="A31" s="224"/>
      <c r="B31" s="225"/>
      <c r="C31" s="226"/>
      <c r="D31" s="91" t="s">
        <v>42</v>
      </c>
      <c r="E31" s="226"/>
      <c r="F31" s="91" t="s">
        <v>43</v>
      </c>
      <c r="G31" s="226"/>
      <c r="H31" s="226"/>
      <c r="I31" s="226"/>
      <c r="J31" s="226"/>
      <c r="K31" s="226"/>
      <c r="L31" s="227">
        <v>0.21</v>
      </c>
      <c r="M31" s="228"/>
      <c r="N31" s="228"/>
      <c r="O31" s="228"/>
      <c r="P31" s="226"/>
      <c r="Q31" s="226"/>
      <c r="R31" s="226"/>
      <c r="S31" s="226"/>
      <c r="T31" s="177" t="s">
        <v>44</v>
      </c>
      <c r="U31" s="226"/>
      <c r="V31" s="226"/>
      <c r="W31" s="229">
        <f>ROUND(AZ87+SUM(CD93),2)</f>
        <v>0</v>
      </c>
      <c r="X31" s="228"/>
      <c r="Y31" s="228"/>
      <c r="Z31" s="228"/>
      <c r="AA31" s="228"/>
      <c r="AB31" s="228"/>
      <c r="AC31" s="228"/>
      <c r="AD31" s="228"/>
      <c r="AE31" s="228"/>
      <c r="AF31" s="226"/>
      <c r="AG31" s="226"/>
      <c r="AH31" s="226"/>
      <c r="AI31" s="226"/>
      <c r="AJ31" s="226"/>
      <c r="AK31" s="229">
        <f>ROUND(AV87+SUM(BY93),2)</f>
        <v>0</v>
      </c>
      <c r="AL31" s="228"/>
      <c r="AM31" s="228"/>
      <c r="AN31" s="228"/>
      <c r="AO31" s="228"/>
      <c r="AP31" s="226"/>
      <c r="AQ31" s="230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</row>
    <row r="32" spans="1:71" s="2" customFormat="1" ht="14.45" customHeight="1">
      <c r="A32" s="224"/>
      <c r="B32" s="225"/>
      <c r="C32" s="226"/>
      <c r="D32" s="226"/>
      <c r="E32" s="226"/>
      <c r="F32" s="91" t="s">
        <v>45</v>
      </c>
      <c r="G32" s="226"/>
      <c r="H32" s="226"/>
      <c r="I32" s="226"/>
      <c r="J32" s="226"/>
      <c r="K32" s="226"/>
      <c r="L32" s="227">
        <v>0.15</v>
      </c>
      <c r="M32" s="228"/>
      <c r="N32" s="228"/>
      <c r="O32" s="228"/>
      <c r="P32" s="226"/>
      <c r="Q32" s="226"/>
      <c r="R32" s="226"/>
      <c r="S32" s="226"/>
      <c r="T32" s="177" t="s">
        <v>44</v>
      </c>
      <c r="U32" s="226"/>
      <c r="V32" s="226"/>
      <c r="W32" s="229">
        <f>ROUND(BA87+SUM(CE93),2)</f>
        <v>0</v>
      </c>
      <c r="X32" s="228"/>
      <c r="Y32" s="228"/>
      <c r="Z32" s="228"/>
      <c r="AA32" s="228"/>
      <c r="AB32" s="228"/>
      <c r="AC32" s="228"/>
      <c r="AD32" s="228"/>
      <c r="AE32" s="228"/>
      <c r="AF32" s="226"/>
      <c r="AG32" s="226"/>
      <c r="AH32" s="226"/>
      <c r="AI32" s="226"/>
      <c r="AJ32" s="226"/>
      <c r="AK32" s="229">
        <f>ROUND(AW87+SUM(BZ93),2)</f>
        <v>0</v>
      </c>
      <c r="AL32" s="228"/>
      <c r="AM32" s="228"/>
      <c r="AN32" s="228"/>
      <c r="AO32" s="228"/>
      <c r="AP32" s="226"/>
      <c r="AQ32" s="230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</row>
    <row r="33" spans="1:57" s="2" customFormat="1" ht="14.45" hidden="1" customHeight="1">
      <c r="A33" s="224"/>
      <c r="B33" s="225"/>
      <c r="C33" s="226"/>
      <c r="D33" s="226"/>
      <c r="E33" s="226"/>
      <c r="F33" s="91" t="s">
        <v>46</v>
      </c>
      <c r="G33" s="226"/>
      <c r="H33" s="226"/>
      <c r="I33" s="226"/>
      <c r="J33" s="226"/>
      <c r="K33" s="226"/>
      <c r="L33" s="227">
        <v>0.21</v>
      </c>
      <c r="M33" s="228"/>
      <c r="N33" s="228"/>
      <c r="O33" s="228"/>
      <c r="P33" s="226"/>
      <c r="Q33" s="226"/>
      <c r="R33" s="226"/>
      <c r="S33" s="226"/>
      <c r="T33" s="177" t="s">
        <v>44</v>
      </c>
      <c r="U33" s="226"/>
      <c r="V33" s="226"/>
      <c r="W33" s="229">
        <f>ROUND(BB87+SUM(CF93),2)</f>
        <v>0</v>
      </c>
      <c r="X33" s="228"/>
      <c r="Y33" s="228"/>
      <c r="Z33" s="228"/>
      <c r="AA33" s="228"/>
      <c r="AB33" s="228"/>
      <c r="AC33" s="228"/>
      <c r="AD33" s="228"/>
      <c r="AE33" s="228"/>
      <c r="AF33" s="226"/>
      <c r="AG33" s="226"/>
      <c r="AH33" s="226"/>
      <c r="AI33" s="226"/>
      <c r="AJ33" s="226"/>
      <c r="AK33" s="229">
        <v>0</v>
      </c>
      <c r="AL33" s="228"/>
      <c r="AM33" s="228"/>
      <c r="AN33" s="228"/>
      <c r="AO33" s="228"/>
      <c r="AP33" s="226"/>
      <c r="AQ33" s="230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</row>
    <row r="34" spans="1:57" s="2" customFormat="1" ht="14.45" hidden="1" customHeight="1">
      <c r="A34" s="224"/>
      <c r="B34" s="225"/>
      <c r="C34" s="226"/>
      <c r="D34" s="226"/>
      <c r="E34" s="226"/>
      <c r="F34" s="91" t="s">
        <v>47</v>
      </c>
      <c r="G34" s="226"/>
      <c r="H34" s="226"/>
      <c r="I34" s="226"/>
      <c r="J34" s="226"/>
      <c r="K34" s="226"/>
      <c r="L34" s="227">
        <v>0.15</v>
      </c>
      <c r="M34" s="228"/>
      <c r="N34" s="228"/>
      <c r="O34" s="228"/>
      <c r="P34" s="226"/>
      <c r="Q34" s="226"/>
      <c r="R34" s="226"/>
      <c r="S34" s="226"/>
      <c r="T34" s="177" t="s">
        <v>44</v>
      </c>
      <c r="U34" s="226"/>
      <c r="V34" s="226"/>
      <c r="W34" s="229">
        <f>ROUND(BC87+SUM(CG93),2)</f>
        <v>0</v>
      </c>
      <c r="X34" s="228"/>
      <c r="Y34" s="228"/>
      <c r="Z34" s="228"/>
      <c r="AA34" s="228"/>
      <c r="AB34" s="228"/>
      <c r="AC34" s="228"/>
      <c r="AD34" s="228"/>
      <c r="AE34" s="228"/>
      <c r="AF34" s="226"/>
      <c r="AG34" s="226"/>
      <c r="AH34" s="226"/>
      <c r="AI34" s="226"/>
      <c r="AJ34" s="226"/>
      <c r="AK34" s="229">
        <v>0</v>
      </c>
      <c r="AL34" s="228"/>
      <c r="AM34" s="228"/>
      <c r="AN34" s="228"/>
      <c r="AO34" s="228"/>
      <c r="AP34" s="226"/>
      <c r="AQ34" s="230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</row>
    <row r="35" spans="1:57" s="2" customFormat="1" ht="14.45" hidden="1" customHeight="1">
      <c r="A35" s="224"/>
      <c r="B35" s="225"/>
      <c r="C35" s="226"/>
      <c r="D35" s="226"/>
      <c r="E35" s="226"/>
      <c r="F35" s="91" t="s">
        <v>48</v>
      </c>
      <c r="G35" s="226"/>
      <c r="H35" s="226"/>
      <c r="I35" s="226"/>
      <c r="J35" s="226"/>
      <c r="K35" s="226"/>
      <c r="L35" s="227">
        <v>0</v>
      </c>
      <c r="M35" s="228"/>
      <c r="N35" s="228"/>
      <c r="O35" s="228"/>
      <c r="P35" s="226"/>
      <c r="Q35" s="226"/>
      <c r="R35" s="226"/>
      <c r="S35" s="226"/>
      <c r="T35" s="177" t="s">
        <v>44</v>
      </c>
      <c r="U35" s="226"/>
      <c r="V35" s="226"/>
      <c r="W35" s="229">
        <f>ROUND(BD87+SUM(CH93),2)</f>
        <v>0</v>
      </c>
      <c r="X35" s="228"/>
      <c r="Y35" s="228"/>
      <c r="Z35" s="228"/>
      <c r="AA35" s="228"/>
      <c r="AB35" s="228"/>
      <c r="AC35" s="228"/>
      <c r="AD35" s="228"/>
      <c r="AE35" s="228"/>
      <c r="AF35" s="226"/>
      <c r="AG35" s="226"/>
      <c r="AH35" s="226"/>
      <c r="AI35" s="226"/>
      <c r="AJ35" s="226"/>
      <c r="AK35" s="229">
        <v>0</v>
      </c>
      <c r="AL35" s="228"/>
      <c r="AM35" s="228"/>
      <c r="AN35" s="228"/>
      <c r="AO35" s="228"/>
      <c r="AP35" s="226"/>
      <c r="AQ35" s="230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</row>
    <row r="36" spans="1:57" s="1" customFormat="1" ht="6.95" customHeight="1">
      <c r="A36" s="74"/>
      <c r="B36" s="75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80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</row>
    <row r="37" spans="1:57" s="1" customFormat="1" ht="25.9" customHeight="1">
      <c r="A37" s="74"/>
      <c r="B37" s="75"/>
      <c r="C37" s="231"/>
      <c r="D37" s="232" t="s">
        <v>49</v>
      </c>
      <c r="E37" s="233"/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4" t="s">
        <v>50</v>
      </c>
      <c r="U37" s="233"/>
      <c r="V37" s="233"/>
      <c r="W37" s="233"/>
      <c r="X37" s="235" t="s">
        <v>51</v>
      </c>
      <c r="Y37" s="236"/>
      <c r="Z37" s="236"/>
      <c r="AA37" s="236"/>
      <c r="AB37" s="236"/>
      <c r="AC37" s="233"/>
      <c r="AD37" s="233"/>
      <c r="AE37" s="233"/>
      <c r="AF37" s="233"/>
      <c r="AG37" s="233"/>
      <c r="AH37" s="233"/>
      <c r="AI37" s="233"/>
      <c r="AJ37" s="233"/>
      <c r="AK37" s="237">
        <f>SUM(AK29:AK35)</f>
        <v>0</v>
      </c>
      <c r="AL37" s="236"/>
      <c r="AM37" s="236"/>
      <c r="AN37" s="236"/>
      <c r="AO37" s="238"/>
      <c r="AP37" s="231"/>
      <c r="AQ37" s="80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</row>
    <row r="38" spans="1:57" s="1" customFormat="1" ht="14.45" customHeight="1">
      <c r="A38" s="74"/>
      <c r="B38" s="75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80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</row>
    <row r="39" spans="1:57">
      <c r="A39" s="57"/>
      <c r="B39" s="65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68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</row>
    <row r="40" spans="1:57">
      <c r="A40" s="57"/>
      <c r="B40" s="65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68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</row>
    <row r="41" spans="1:57">
      <c r="A41" s="57"/>
      <c r="B41" s="65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68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</row>
    <row r="42" spans="1:57">
      <c r="A42" s="57"/>
      <c r="B42" s="65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68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</row>
    <row r="43" spans="1:57">
      <c r="A43" s="57"/>
      <c r="B43" s="65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68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</row>
    <row r="44" spans="1:57">
      <c r="A44" s="57"/>
      <c r="B44" s="65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68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</row>
    <row r="45" spans="1:57">
      <c r="A45" s="57"/>
      <c r="B45" s="65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68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</row>
    <row r="46" spans="1:57">
      <c r="A46" s="57"/>
      <c r="B46" s="65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68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</row>
    <row r="47" spans="1:57">
      <c r="A47" s="57"/>
      <c r="B47" s="65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68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</row>
    <row r="48" spans="1:57">
      <c r="A48" s="57"/>
      <c r="B48" s="65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68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</row>
    <row r="49" spans="1:57" s="1" customFormat="1" ht="15">
      <c r="A49" s="74"/>
      <c r="B49" s="75"/>
      <c r="C49" s="76"/>
      <c r="D49" s="102" t="s">
        <v>52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103"/>
      <c r="AA49" s="76"/>
      <c r="AB49" s="76"/>
      <c r="AC49" s="102" t="s">
        <v>53</v>
      </c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103"/>
      <c r="AP49" s="76"/>
      <c r="AQ49" s="80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</row>
    <row r="50" spans="1:57">
      <c r="A50" s="57"/>
      <c r="B50" s="65"/>
      <c r="C50" s="70"/>
      <c r="D50" s="104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105"/>
      <c r="AA50" s="70"/>
      <c r="AB50" s="70"/>
      <c r="AC50" s="104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105"/>
      <c r="AP50" s="70"/>
      <c r="AQ50" s="68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</row>
    <row r="51" spans="1:57">
      <c r="A51" s="57"/>
      <c r="B51" s="65"/>
      <c r="C51" s="70"/>
      <c r="D51" s="104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105"/>
      <c r="AA51" s="70"/>
      <c r="AB51" s="70"/>
      <c r="AC51" s="104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105"/>
      <c r="AP51" s="70"/>
      <c r="AQ51" s="68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</row>
    <row r="52" spans="1:57">
      <c r="A52" s="57"/>
      <c r="B52" s="65"/>
      <c r="C52" s="70"/>
      <c r="D52" s="104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105"/>
      <c r="AA52" s="70"/>
      <c r="AB52" s="70"/>
      <c r="AC52" s="104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105"/>
      <c r="AP52" s="70"/>
      <c r="AQ52" s="68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</row>
    <row r="53" spans="1:57">
      <c r="A53" s="57"/>
      <c r="B53" s="65"/>
      <c r="C53" s="70"/>
      <c r="D53" s="104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105"/>
      <c r="AA53" s="70"/>
      <c r="AB53" s="70"/>
      <c r="AC53" s="104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105"/>
      <c r="AP53" s="70"/>
      <c r="AQ53" s="68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</row>
    <row r="54" spans="1:57">
      <c r="A54" s="57"/>
      <c r="B54" s="65"/>
      <c r="C54" s="70"/>
      <c r="D54" s="104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105"/>
      <c r="AA54" s="70"/>
      <c r="AB54" s="70"/>
      <c r="AC54" s="104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105"/>
      <c r="AP54" s="70"/>
      <c r="AQ54" s="68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</row>
    <row r="55" spans="1:57">
      <c r="A55" s="57"/>
      <c r="B55" s="65"/>
      <c r="C55" s="70"/>
      <c r="D55" s="104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105"/>
      <c r="AA55" s="70"/>
      <c r="AB55" s="70"/>
      <c r="AC55" s="104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105"/>
      <c r="AP55" s="70"/>
      <c r="AQ55" s="68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</row>
    <row r="56" spans="1:57">
      <c r="A56" s="57"/>
      <c r="B56" s="65"/>
      <c r="C56" s="70"/>
      <c r="D56" s="104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105"/>
      <c r="AA56" s="70"/>
      <c r="AB56" s="70"/>
      <c r="AC56" s="104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105"/>
      <c r="AP56" s="70"/>
      <c r="AQ56" s="68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</row>
    <row r="57" spans="1:57">
      <c r="A57" s="57"/>
      <c r="B57" s="65"/>
      <c r="C57" s="70"/>
      <c r="D57" s="104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105"/>
      <c r="AA57" s="70"/>
      <c r="AB57" s="70"/>
      <c r="AC57" s="104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105"/>
      <c r="AP57" s="70"/>
      <c r="AQ57" s="68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</row>
    <row r="58" spans="1:57" s="1" customFormat="1" ht="15">
      <c r="A58" s="74"/>
      <c r="B58" s="75"/>
      <c r="C58" s="76"/>
      <c r="D58" s="106" t="s">
        <v>54</v>
      </c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8" t="s">
        <v>55</v>
      </c>
      <c r="S58" s="107"/>
      <c r="T58" s="107"/>
      <c r="U58" s="107"/>
      <c r="V58" s="107"/>
      <c r="W58" s="107"/>
      <c r="X58" s="107"/>
      <c r="Y58" s="107"/>
      <c r="Z58" s="109"/>
      <c r="AA58" s="76"/>
      <c r="AB58" s="76"/>
      <c r="AC58" s="106" t="s">
        <v>54</v>
      </c>
      <c r="AD58" s="107"/>
      <c r="AE58" s="107"/>
      <c r="AF58" s="107"/>
      <c r="AG58" s="107"/>
      <c r="AH58" s="107"/>
      <c r="AI58" s="107"/>
      <c r="AJ58" s="107"/>
      <c r="AK58" s="107"/>
      <c r="AL58" s="107"/>
      <c r="AM58" s="108" t="s">
        <v>55</v>
      </c>
      <c r="AN58" s="107"/>
      <c r="AO58" s="109"/>
      <c r="AP58" s="76"/>
      <c r="AQ58" s="80"/>
      <c r="AR58" s="74"/>
      <c r="AS58" s="74"/>
      <c r="AT58" s="74"/>
      <c r="AU58" s="74"/>
      <c r="AV58" s="74"/>
      <c r="AW58" s="74"/>
      <c r="AX58" s="74"/>
      <c r="AY58" s="74"/>
      <c r="AZ58" s="74"/>
      <c r="BA58" s="74"/>
      <c r="BB58" s="74"/>
      <c r="BC58" s="74"/>
      <c r="BD58" s="74"/>
      <c r="BE58" s="74"/>
    </row>
    <row r="59" spans="1:57">
      <c r="A59" s="57"/>
      <c r="B59" s="65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68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</row>
    <row r="60" spans="1:57" s="1" customFormat="1" ht="15">
      <c r="A60" s="74"/>
      <c r="B60" s="75"/>
      <c r="C60" s="76"/>
      <c r="D60" s="102" t="s">
        <v>56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103"/>
      <c r="AA60" s="76"/>
      <c r="AB60" s="76"/>
      <c r="AC60" s="102" t="s">
        <v>57</v>
      </c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103"/>
      <c r="AP60" s="76"/>
      <c r="AQ60" s="80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</row>
    <row r="61" spans="1:57">
      <c r="A61" s="57"/>
      <c r="B61" s="65"/>
      <c r="C61" s="70"/>
      <c r="D61" s="104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105"/>
      <c r="AA61" s="70"/>
      <c r="AB61" s="70"/>
      <c r="AC61" s="104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105"/>
      <c r="AP61" s="70"/>
      <c r="AQ61" s="68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</row>
    <row r="62" spans="1:57">
      <c r="A62" s="57"/>
      <c r="B62" s="65"/>
      <c r="C62" s="70"/>
      <c r="D62" s="104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105"/>
      <c r="AA62" s="70"/>
      <c r="AB62" s="70"/>
      <c r="AC62" s="104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105"/>
      <c r="AP62" s="70"/>
      <c r="AQ62" s="68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</row>
    <row r="63" spans="1:57">
      <c r="A63" s="57"/>
      <c r="B63" s="65"/>
      <c r="C63" s="70"/>
      <c r="D63" s="104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105"/>
      <c r="AA63" s="70"/>
      <c r="AB63" s="70"/>
      <c r="AC63" s="104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105"/>
      <c r="AP63" s="70"/>
      <c r="AQ63" s="68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</row>
    <row r="64" spans="1:57">
      <c r="A64" s="57"/>
      <c r="B64" s="65"/>
      <c r="C64" s="70"/>
      <c r="D64" s="104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105"/>
      <c r="AA64" s="70"/>
      <c r="AB64" s="70"/>
      <c r="AC64" s="104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105"/>
      <c r="AP64" s="70"/>
      <c r="AQ64" s="68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</row>
    <row r="65" spans="1:57">
      <c r="A65" s="57"/>
      <c r="B65" s="65"/>
      <c r="C65" s="70"/>
      <c r="D65" s="104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105"/>
      <c r="AA65" s="70"/>
      <c r="AB65" s="70"/>
      <c r="AC65" s="104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105"/>
      <c r="AP65" s="70"/>
      <c r="AQ65" s="68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</row>
    <row r="66" spans="1:57">
      <c r="A66" s="57"/>
      <c r="B66" s="65"/>
      <c r="C66" s="70"/>
      <c r="D66" s="104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105"/>
      <c r="AA66" s="70"/>
      <c r="AB66" s="70"/>
      <c r="AC66" s="104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105"/>
      <c r="AP66" s="70"/>
      <c r="AQ66" s="68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</row>
    <row r="67" spans="1:57">
      <c r="A67" s="57"/>
      <c r="B67" s="65"/>
      <c r="C67" s="70"/>
      <c r="D67" s="104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105"/>
      <c r="AA67" s="70"/>
      <c r="AB67" s="70"/>
      <c r="AC67" s="104"/>
      <c r="AD67" s="70"/>
      <c r="AE67" s="70"/>
      <c r="AF67" s="70"/>
      <c r="AG67" s="70"/>
      <c r="AH67" s="70"/>
      <c r="AI67" s="70"/>
      <c r="AJ67" s="70"/>
      <c r="AK67" s="70"/>
      <c r="AL67" s="70"/>
      <c r="AM67" s="70"/>
      <c r="AN67" s="70"/>
      <c r="AO67" s="105"/>
      <c r="AP67" s="70"/>
      <c r="AQ67" s="68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</row>
    <row r="68" spans="1:57">
      <c r="A68" s="57"/>
      <c r="B68" s="65"/>
      <c r="C68" s="70"/>
      <c r="D68" s="104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105"/>
      <c r="AA68" s="70"/>
      <c r="AB68" s="70"/>
      <c r="AC68" s="104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105"/>
      <c r="AP68" s="70"/>
      <c r="AQ68" s="68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</row>
    <row r="69" spans="1:57" s="1" customFormat="1" ht="15">
      <c r="A69" s="74"/>
      <c r="B69" s="75"/>
      <c r="C69" s="76"/>
      <c r="D69" s="106" t="s">
        <v>54</v>
      </c>
      <c r="E69" s="107"/>
      <c r="F69" s="107"/>
      <c r="G69" s="107"/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8" t="s">
        <v>55</v>
      </c>
      <c r="S69" s="107"/>
      <c r="T69" s="107"/>
      <c r="U69" s="107"/>
      <c r="V69" s="107"/>
      <c r="W69" s="107"/>
      <c r="X69" s="107"/>
      <c r="Y69" s="107"/>
      <c r="Z69" s="109"/>
      <c r="AA69" s="76"/>
      <c r="AB69" s="76"/>
      <c r="AC69" s="106" t="s">
        <v>54</v>
      </c>
      <c r="AD69" s="107"/>
      <c r="AE69" s="107"/>
      <c r="AF69" s="107"/>
      <c r="AG69" s="107"/>
      <c r="AH69" s="107"/>
      <c r="AI69" s="107"/>
      <c r="AJ69" s="107"/>
      <c r="AK69" s="107"/>
      <c r="AL69" s="107"/>
      <c r="AM69" s="108" t="s">
        <v>55</v>
      </c>
      <c r="AN69" s="107"/>
      <c r="AO69" s="109"/>
      <c r="AP69" s="76"/>
      <c r="AQ69" s="80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</row>
    <row r="70" spans="1:57" s="1" customFormat="1" ht="6.95" customHeight="1">
      <c r="A70" s="74"/>
      <c r="B70" s="75"/>
      <c r="C70" s="76"/>
      <c r="D70" s="76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80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/>
    </row>
    <row r="71" spans="1:57" s="1" customFormat="1" ht="6.95" customHeight="1">
      <c r="A71" s="74"/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2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</row>
    <row r="72" spans="1:57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</row>
    <row r="73" spans="1:57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</row>
    <row r="74" spans="1:57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</row>
    <row r="75" spans="1:57" s="1" customFormat="1" ht="6.95" customHeight="1">
      <c r="A75" s="74"/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114"/>
      <c r="AO75" s="114"/>
      <c r="AP75" s="114"/>
      <c r="AQ75" s="115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</row>
    <row r="76" spans="1:57" s="1" customFormat="1" ht="36.950000000000003" customHeight="1">
      <c r="A76" s="74"/>
      <c r="B76" s="75"/>
      <c r="C76" s="66" t="s">
        <v>58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80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/>
    </row>
    <row r="77" spans="1:57" s="3" customFormat="1" ht="14.45" customHeight="1">
      <c r="A77" s="239"/>
      <c r="B77" s="240"/>
      <c r="C77" s="71" t="s">
        <v>15</v>
      </c>
      <c r="D77" s="241"/>
      <c r="E77" s="241"/>
      <c r="F77" s="241"/>
      <c r="G77" s="241"/>
      <c r="H77" s="241"/>
      <c r="I77" s="241"/>
      <c r="J77" s="241"/>
      <c r="K77" s="241"/>
      <c r="L77" s="241" t="str">
        <f>K5</f>
        <v>20006B</v>
      </c>
      <c r="M77" s="241"/>
      <c r="N77" s="241"/>
      <c r="O77" s="241"/>
      <c r="P77" s="241"/>
      <c r="Q77" s="241"/>
      <c r="R77" s="241"/>
      <c r="S77" s="241"/>
      <c r="T77" s="241"/>
      <c r="U77" s="241"/>
      <c r="V77" s="241"/>
      <c r="W77" s="241"/>
      <c r="X77" s="241"/>
      <c r="Y77" s="241"/>
      <c r="Z77" s="241"/>
      <c r="AA77" s="241"/>
      <c r="AB77" s="241"/>
      <c r="AC77" s="241"/>
      <c r="AD77" s="241"/>
      <c r="AE77" s="241"/>
      <c r="AF77" s="241"/>
      <c r="AG77" s="241"/>
      <c r="AH77" s="241"/>
      <c r="AI77" s="241"/>
      <c r="AJ77" s="241"/>
      <c r="AK77" s="241"/>
      <c r="AL77" s="241"/>
      <c r="AM77" s="241"/>
      <c r="AN77" s="241"/>
      <c r="AO77" s="241"/>
      <c r="AP77" s="241"/>
      <c r="AQ77" s="242"/>
      <c r="AR77" s="239"/>
      <c r="AS77" s="239"/>
      <c r="AT77" s="239"/>
      <c r="AU77" s="239"/>
      <c r="AV77" s="239"/>
      <c r="AW77" s="239"/>
      <c r="AX77" s="239"/>
      <c r="AY77" s="239"/>
      <c r="AZ77" s="239"/>
      <c r="BA77" s="239"/>
      <c r="BB77" s="239"/>
      <c r="BC77" s="239"/>
      <c r="BD77" s="239"/>
      <c r="BE77" s="239"/>
    </row>
    <row r="78" spans="1:57" s="4" customFormat="1" ht="36.950000000000003" customHeight="1">
      <c r="A78" s="243"/>
      <c r="B78" s="244"/>
      <c r="C78" s="116" t="s">
        <v>17</v>
      </c>
      <c r="D78" s="245"/>
      <c r="E78" s="245"/>
      <c r="F78" s="245"/>
      <c r="G78" s="245"/>
      <c r="H78" s="245"/>
      <c r="I78" s="245"/>
      <c r="J78" s="245"/>
      <c r="K78" s="245"/>
      <c r="L78" s="117" t="str">
        <f>K6</f>
        <v>MŠ Pohořská - kanalizace</v>
      </c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246"/>
      <c r="AF78" s="246"/>
      <c r="AG78" s="246"/>
      <c r="AH78" s="246"/>
      <c r="AI78" s="246"/>
      <c r="AJ78" s="246"/>
      <c r="AK78" s="246"/>
      <c r="AL78" s="246"/>
      <c r="AM78" s="246"/>
      <c r="AN78" s="246"/>
      <c r="AO78" s="246"/>
      <c r="AP78" s="245"/>
      <c r="AQ78" s="247"/>
      <c r="AR78" s="243"/>
      <c r="AS78" s="243"/>
      <c r="AT78" s="243"/>
      <c r="AU78" s="243"/>
      <c r="AV78" s="243"/>
      <c r="AW78" s="243"/>
      <c r="AX78" s="243"/>
      <c r="AY78" s="243"/>
      <c r="AZ78" s="243"/>
      <c r="BA78" s="243"/>
      <c r="BB78" s="243"/>
      <c r="BC78" s="243"/>
      <c r="BD78" s="243"/>
      <c r="BE78" s="243"/>
    </row>
    <row r="79" spans="1:57" s="1" customFormat="1" ht="6.95" customHeight="1">
      <c r="A79" s="74"/>
      <c r="B79" s="75"/>
      <c r="C79" s="76"/>
      <c r="D79" s="76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80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</row>
    <row r="80" spans="1:57" s="1" customFormat="1" ht="15">
      <c r="A80" s="74"/>
      <c r="B80" s="75"/>
      <c r="C80" s="71" t="s">
        <v>21</v>
      </c>
      <c r="D80" s="76"/>
      <c r="E80" s="76"/>
      <c r="F80" s="76"/>
      <c r="G80" s="76"/>
      <c r="H80" s="76"/>
      <c r="I80" s="76"/>
      <c r="J80" s="76"/>
      <c r="K80" s="76"/>
      <c r="L80" s="248" t="str">
        <f>IF(K8="","",K8)</f>
        <v>Pohořská 988/23, 742 35 Odry</v>
      </c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1" t="s">
        <v>23</v>
      </c>
      <c r="AJ80" s="76"/>
      <c r="AK80" s="76"/>
      <c r="AL80" s="76"/>
      <c r="AM80" s="249" t="str">
        <f>IF(AN8= "","",AN8)</f>
        <v>11. 5. 2020</v>
      </c>
      <c r="AN80" s="76"/>
      <c r="AO80" s="76"/>
      <c r="AP80" s="76"/>
      <c r="AQ80" s="80"/>
      <c r="AR80" s="74"/>
      <c r="AS80" s="74"/>
      <c r="AT80" s="74"/>
      <c r="AU80" s="74"/>
      <c r="AV80" s="74"/>
      <c r="AW80" s="74"/>
      <c r="AX80" s="74"/>
      <c r="AY80" s="74"/>
      <c r="AZ80" s="74"/>
      <c r="BA80" s="74"/>
      <c r="BB80" s="74"/>
      <c r="BC80" s="74"/>
      <c r="BD80" s="74"/>
      <c r="BE80" s="74"/>
    </row>
    <row r="81" spans="1:76" s="1" customFormat="1" ht="6.95" customHeight="1">
      <c r="A81" s="74"/>
      <c r="B81" s="75"/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80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</row>
    <row r="82" spans="1:76" s="1" customFormat="1" ht="15">
      <c r="A82" s="74"/>
      <c r="B82" s="75"/>
      <c r="C82" s="71" t="s">
        <v>25</v>
      </c>
      <c r="D82" s="76"/>
      <c r="E82" s="76"/>
      <c r="F82" s="76"/>
      <c r="G82" s="76"/>
      <c r="H82" s="76"/>
      <c r="I82" s="76"/>
      <c r="J82" s="76"/>
      <c r="K82" s="76"/>
      <c r="L82" s="241" t="str">
        <f>IF(E11= "","",E11)</f>
        <v>Město Odry</v>
      </c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1" t="s">
        <v>32</v>
      </c>
      <c r="AJ82" s="76"/>
      <c r="AK82" s="76"/>
      <c r="AL82" s="76"/>
      <c r="AM82" s="250" t="str">
        <f>IF(E17="","",E17)</f>
        <v>Ing. Vendula Kvapilová - BYVAST pro s.r.o.</v>
      </c>
      <c r="AN82" s="250"/>
      <c r="AO82" s="250"/>
      <c r="AP82" s="250"/>
      <c r="AQ82" s="80"/>
      <c r="AR82" s="74"/>
      <c r="AS82" s="251" t="s">
        <v>59</v>
      </c>
      <c r="AT82" s="252"/>
      <c r="AU82" s="85"/>
      <c r="AV82" s="85"/>
      <c r="AW82" s="85"/>
      <c r="AX82" s="85"/>
      <c r="AY82" s="85"/>
      <c r="AZ82" s="85"/>
      <c r="BA82" s="85"/>
      <c r="BB82" s="85"/>
      <c r="BC82" s="85"/>
      <c r="BD82" s="103"/>
      <c r="BE82" s="74"/>
    </row>
    <row r="83" spans="1:76" s="1" customFormat="1" ht="15">
      <c r="A83" s="74"/>
      <c r="B83" s="75"/>
      <c r="C83" s="71" t="s">
        <v>30</v>
      </c>
      <c r="D83" s="76"/>
      <c r="E83" s="76"/>
      <c r="F83" s="76"/>
      <c r="G83" s="76"/>
      <c r="H83" s="76"/>
      <c r="I83" s="76"/>
      <c r="J83" s="76"/>
      <c r="K83" s="76"/>
      <c r="L83" s="241" t="str">
        <f>IF(E14="","",E14)</f>
        <v xml:space="preserve"> </v>
      </c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1" t="s">
        <v>36</v>
      </c>
      <c r="AJ83" s="76"/>
      <c r="AK83" s="76"/>
      <c r="AL83" s="76"/>
      <c r="AM83" s="250" t="str">
        <f>IF(E20="","",E20)</f>
        <v>Jakub Hajný</v>
      </c>
      <c r="AN83" s="250"/>
      <c r="AO83" s="250"/>
      <c r="AP83" s="250"/>
      <c r="AQ83" s="80"/>
      <c r="AR83" s="74"/>
      <c r="AS83" s="253"/>
      <c r="AT83" s="254"/>
      <c r="AU83" s="76"/>
      <c r="AV83" s="76"/>
      <c r="AW83" s="76"/>
      <c r="AX83" s="76"/>
      <c r="AY83" s="76"/>
      <c r="AZ83" s="76"/>
      <c r="BA83" s="76"/>
      <c r="BB83" s="76"/>
      <c r="BC83" s="76"/>
      <c r="BD83" s="255"/>
      <c r="BE83" s="74"/>
    </row>
    <row r="84" spans="1:76" s="1" customFormat="1" ht="10.9" customHeight="1">
      <c r="A84" s="74"/>
      <c r="B84" s="75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80"/>
      <c r="AR84" s="74"/>
      <c r="AS84" s="253"/>
      <c r="AT84" s="254"/>
      <c r="AU84" s="76"/>
      <c r="AV84" s="76"/>
      <c r="AW84" s="76"/>
      <c r="AX84" s="76"/>
      <c r="AY84" s="76"/>
      <c r="AZ84" s="76"/>
      <c r="BA84" s="76"/>
      <c r="BB84" s="76"/>
      <c r="BC84" s="76"/>
      <c r="BD84" s="255"/>
      <c r="BE84" s="74"/>
    </row>
    <row r="85" spans="1:76" s="1" customFormat="1" ht="29.25" customHeight="1">
      <c r="A85" s="74"/>
      <c r="B85" s="75"/>
      <c r="C85" s="256" t="s">
        <v>60</v>
      </c>
      <c r="D85" s="257"/>
      <c r="E85" s="257"/>
      <c r="F85" s="257"/>
      <c r="G85" s="257"/>
      <c r="H85" s="97"/>
      <c r="I85" s="258" t="s">
        <v>61</v>
      </c>
      <c r="J85" s="257"/>
      <c r="K85" s="257"/>
      <c r="L85" s="257"/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8" t="s">
        <v>62</v>
      </c>
      <c r="AH85" s="257"/>
      <c r="AI85" s="257"/>
      <c r="AJ85" s="257"/>
      <c r="AK85" s="257"/>
      <c r="AL85" s="257"/>
      <c r="AM85" s="257"/>
      <c r="AN85" s="258" t="s">
        <v>63</v>
      </c>
      <c r="AO85" s="257"/>
      <c r="AP85" s="259"/>
      <c r="AQ85" s="80"/>
      <c r="AR85" s="74"/>
      <c r="AS85" s="149" t="s">
        <v>64</v>
      </c>
      <c r="AT85" s="150" t="s">
        <v>65</v>
      </c>
      <c r="AU85" s="150" t="s">
        <v>66</v>
      </c>
      <c r="AV85" s="150" t="s">
        <v>67</v>
      </c>
      <c r="AW85" s="150" t="s">
        <v>68</v>
      </c>
      <c r="AX85" s="150" t="s">
        <v>69</v>
      </c>
      <c r="AY85" s="150" t="s">
        <v>70</v>
      </c>
      <c r="AZ85" s="150" t="s">
        <v>71</v>
      </c>
      <c r="BA85" s="150" t="s">
        <v>72</v>
      </c>
      <c r="BB85" s="150" t="s">
        <v>73</v>
      </c>
      <c r="BC85" s="150" t="s">
        <v>74</v>
      </c>
      <c r="BD85" s="151" t="s">
        <v>75</v>
      </c>
      <c r="BE85" s="74"/>
    </row>
    <row r="86" spans="1:76" s="1" customFormat="1" ht="10.9" customHeight="1">
      <c r="A86" s="74"/>
      <c r="B86" s="75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80"/>
      <c r="AR86" s="74"/>
      <c r="AS86" s="15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103"/>
      <c r="BE86" s="74"/>
    </row>
    <row r="87" spans="1:76" s="4" customFormat="1" ht="32.450000000000003" customHeight="1">
      <c r="A87" s="243"/>
      <c r="B87" s="244"/>
      <c r="C87" s="152" t="s">
        <v>76</v>
      </c>
      <c r="D87" s="260"/>
      <c r="E87" s="260"/>
      <c r="F87" s="260"/>
      <c r="G87" s="260"/>
      <c r="H87" s="260"/>
      <c r="I87" s="260"/>
      <c r="J87" s="260"/>
      <c r="K87" s="260"/>
      <c r="L87" s="260"/>
      <c r="M87" s="260"/>
      <c r="N87" s="260"/>
      <c r="O87" s="260"/>
      <c r="P87" s="260"/>
      <c r="Q87" s="260"/>
      <c r="R87" s="260"/>
      <c r="S87" s="260"/>
      <c r="T87" s="260"/>
      <c r="U87" s="260"/>
      <c r="V87" s="260"/>
      <c r="W87" s="260"/>
      <c r="X87" s="260"/>
      <c r="Y87" s="260"/>
      <c r="Z87" s="260"/>
      <c r="AA87" s="260"/>
      <c r="AB87" s="260"/>
      <c r="AC87" s="260"/>
      <c r="AD87" s="260"/>
      <c r="AE87" s="260"/>
      <c r="AF87" s="260"/>
      <c r="AG87" s="261">
        <f>ROUND(SUM(AG88:AG90),2)</f>
        <v>0</v>
      </c>
      <c r="AH87" s="261"/>
      <c r="AI87" s="261"/>
      <c r="AJ87" s="261"/>
      <c r="AK87" s="261"/>
      <c r="AL87" s="261"/>
      <c r="AM87" s="261"/>
      <c r="AN87" s="121">
        <f>SUM(AG87,AT87)</f>
        <v>0</v>
      </c>
      <c r="AO87" s="121"/>
      <c r="AP87" s="121"/>
      <c r="AQ87" s="247"/>
      <c r="AR87" s="243"/>
      <c r="AS87" s="262">
        <f>ROUND(SUM(AS88:AS90),2)</f>
        <v>0</v>
      </c>
      <c r="AT87" s="263">
        <f>ROUND(SUM(AV87:AW87),2)</f>
        <v>0</v>
      </c>
      <c r="AU87" s="264">
        <f>ROUND(SUM(AU88:AU90),5)</f>
        <v>1260.3488600000001</v>
      </c>
      <c r="AV87" s="263">
        <f>ROUND(AZ87*L31,2)</f>
        <v>0</v>
      </c>
      <c r="AW87" s="263">
        <f>ROUND(BA87*L32,2)</f>
        <v>0</v>
      </c>
      <c r="AX87" s="263">
        <f>ROUND(BB87*L31,2)</f>
        <v>0</v>
      </c>
      <c r="AY87" s="263">
        <f>ROUND(BC87*L32,2)</f>
        <v>0</v>
      </c>
      <c r="AZ87" s="263">
        <f>ROUND(SUM(AZ88:AZ90),2)</f>
        <v>0</v>
      </c>
      <c r="BA87" s="263">
        <f>ROUND(SUM(BA88:BA90),2)</f>
        <v>0</v>
      </c>
      <c r="BB87" s="263">
        <f>ROUND(SUM(BB88:BB90),2)</f>
        <v>0</v>
      </c>
      <c r="BC87" s="263">
        <f>ROUND(SUM(BC88:BC90),2)</f>
        <v>0</v>
      </c>
      <c r="BD87" s="265">
        <f>ROUND(SUM(BD88:BD90),2)</f>
        <v>0</v>
      </c>
      <c r="BE87" s="243"/>
      <c r="BS87" s="28" t="s">
        <v>77</v>
      </c>
      <c r="BT87" s="28" t="s">
        <v>78</v>
      </c>
      <c r="BU87" s="29" t="s">
        <v>79</v>
      </c>
      <c r="BV87" s="28" t="s">
        <v>80</v>
      </c>
      <c r="BW87" s="28" t="s">
        <v>81</v>
      </c>
      <c r="BX87" s="28" t="s">
        <v>82</v>
      </c>
    </row>
    <row r="88" spans="1:76" s="5" customFormat="1" ht="16.5" customHeight="1">
      <c r="A88" s="266" t="s">
        <v>83</v>
      </c>
      <c r="B88" s="267"/>
      <c r="C88" s="268"/>
      <c r="D88" s="269" t="s">
        <v>84</v>
      </c>
      <c r="E88" s="269"/>
      <c r="F88" s="269"/>
      <c r="G88" s="269"/>
      <c r="H88" s="269"/>
      <c r="I88" s="270"/>
      <c r="J88" s="269" t="s">
        <v>85</v>
      </c>
      <c r="K88" s="269"/>
      <c r="L88" s="269"/>
      <c r="M88" s="269"/>
      <c r="N88" s="269"/>
      <c r="O88" s="269"/>
      <c r="P88" s="269"/>
      <c r="Q88" s="269"/>
      <c r="R88" s="269"/>
      <c r="S88" s="269"/>
      <c r="T88" s="269"/>
      <c r="U88" s="269"/>
      <c r="V88" s="269"/>
      <c r="W88" s="269"/>
      <c r="X88" s="269"/>
      <c r="Y88" s="269"/>
      <c r="Z88" s="269"/>
      <c r="AA88" s="269"/>
      <c r="AB88" s="269"/>
      <c r="AC88" s="269"/>
      <c r="AD88" s="269"/>
      <c r="AE88" s="269"/>
      <c r="AF88" s="269"/>
      <c r="AG88" s="271">
        <f>'SO.00 - Bourací práce'!M30</f>
        <v>0</v>
      </c>
      <c r="AH88" s="272"/>
      <c r="AI88" s="272"/>
      <c r="AJ88" s="272"/>
      <c r="AK88" s="272"/>
      <c r="AL88" s="272"/>
      <c r="AM88" s="272"/>
      <c r="AN88" s="271">
        <f>SUM(AG88,AT88)</f>
        <v>0</v>
      </c>
      <c r="AO88" s="272"/>
      <c r="AP88" s="272"/>
      <c r="AQ88" s="273"/>
      <c r="AR88" s="274"/>
      <c r="AS88" s="275">
        <f>'SO.00 - Bourací práce'!M28</f>
        <v>0</v>
      </c>
      <c r="AT88" s="276">
        <f>ROUND(SUM(AV88:AW88),2)</f>
        <v>0</v>
      </c>
      <c r="AU88" s="277">
        <f>'SO.00 - Bourací práce'!W119</f>
        <v>719.09188399999994</v>
      </c>
      <c r="AV88" s="276">
        <f>'SO.00 - Bourací práce'!M32</f>
        <v>0</v>
      </c>
      <c r="AW88" s="276">
        <f>'SO.00 - Bourací práce'!M33</f>
        <v>0</v>
      </c>
      <c r="AX88" s="276">
        <f>'SO.00 - Bourací práce'!M34</f>
        <v>0</v>
      </c>
      <c r="AY88" s="276">
        <f>'SO.00 - Bourací práce'!M35</f>
        <v>0</v>
      </c>
      <c r="AZ88" s="276">
        <f>'SO.00 - Bourací práce'!H32</f>
        <v>0</v>
      </c>
      <c r="BA88" s="276">
        <f>'SO.00 - Bourací práce'!H33</f>
        <v>0</v>
      </c>
      <c r="BB88" s="276">
        <f>'SO.00 - Bourací práce'!H34</f>
        <v>0</v>
      </c>
      <c r="BC88" s="276">
        <f>'SO.00 - Bourací práce'!H35</f>
        <v>0</v>
      </c>
      <c r="BD88" s="278">
        <f>'SO.00 - Bourací práce'!H36</f>
        <v>0</v>
      </c>
      <c r="BE88" s="274"/>
      <c r="BT88" s="30" t="s">
        <v>86</v>
      </c>
      <c r="BV88" s="30" t="s">
        <v>80</v>
      </c>
      <c r="BW88" s="30" t="s">
        <v>87</v>
      </c>
      <c r="BX88" s="30" t="s">
        <v>81</v>
      </c>
    </row>
    <row r="89" spans="1:76" s="5" customFormat="1" ht="16.5" customHeight="1">
      <c r="A89" s="266" t="s">
        <v>83</v>
      </c>
      <c r="B89" s="267"/>
      <c r="C89" s="268"/>
      <c r="D89" s="269" t="s">
        <v>88</v>
      </c>
      <c r="E89" s="269"/>
      <c r="F89" s="269"/>
      <c r="G89" s="269"/>
      <c r="H89" s="269"/>
      <c r="I89" s="270"/>
      <c r="J89" s="269" t="s">
        <v>89</v>
      </c>
      <c r="K89" s="269"/>
      <c r="L89" s="269"/>
      <c r="M89" s="269"/>
      <c r="N89" s="269"/>
      <c r="O89" s="269"/>
      <c r="P89" s="269"/>
      <c r="Q89" s="269"/>
      <c r="R89" s="269"/>
      <c r="S89" s="269"/>
      <c r="T89" s="269"/>
      <c r="U89" s="269"/>
      <c r="V89" s="269"/>
      <c r="W89" s="269"/>
      <c r="X89" s="269"/>
      <c r="Y89" s="269"/>
      <c r="Z89" s="269"/>
      <c r="AA89" s="269"/>
      <c r="AB89" s="269"/>
      <c r="AC89" s="269"/>
      <c r="AD89" s="269"/>
      <c r="AE89" s="269"/>
      <c r="AF89" s="269"/>
      <c r="AG89" s="271">
        <f>'SO.01 - Nový stav'!M30</f>
        <v>0</v>
      </c>
      <c r="AH89" s="272"/>
      <c r="AI89" s="272"/>
      <c r="AJ89" s="272"/>
      <c r="AK89" s="272"/>
      <c r="AL89" s="272"/>
      <c r="AM89" s="272"/>
      <c r="AN89" s="271">
        <f>SUM(AG89,AT89)</f>
        <v>0</v>
      </c>
      <c r="AO89" s="272"/>
      <c r="AP89" s="272"/>
      <c r="AQ89" s="273"/>
      <c r="AR89" s="274"/>
      <c r="AS89" s="275">
        <f>'SO.01 - Nový stav'!M28</f>
        <v>0</v>
      </c>
      <c r="AT89" s="276">
        <f>ROUND(SUM(AV89:AW89),2)</f>
        <v>0</v>
      </c>
      <c r="AU89" s="277">
        <f>'SO.01 - Nový stav'!W126</f>
        <v>541.25697400000001</v>
      </c>
      <c r="AV89" s="276">
        <f>'SO.01 - Nový stav'!M32</f>
        <v>0</v>
      </c>
      <c r="AW89" s="276">
        <f>'SO.01 - Nový stav'!M33</f>
        <v>0</v>
      </c>
      <c r="AX89" s="276">
        <f>'SO.01 - Nový stav'!M34</f>
        <v>0</v>
      </c>
      <c r="AY89" s="276">
        <f>'SO.01 - Nový stav'!M35</f>
        <v>0</v>
      </c>
      <c r="AZ89" s="276">
        <f>'SO.01 - Nový stav'!H32</f>
        <v>0</v>
      </c>
      <c r="BA89" s="276">
        <f>'SO.01 - Nový stav'!H33</f>
        <v>0</v>
      </c>
      <c r="BB89" s="276">
        <f>'SO.01 - Nový stav'!H34</f>
        <v>0</v>
      </c>
      <c r="BC89" s="276">
        <f>'SO.01 - Nový stav'!H35</f>
        <v>0</v>
      </c>
      <c r="BD89" s="278">
        <f>'SO.01 - Nový stav'!H36</f>
        <v>0</v>
      </c>
      <c r="BE89" s="274"/>
      <c r="BT89" s="30" t="s">
        <v>86</v>
      </c>
      <c r="BV89" s="30" t="s">
        <v>80</v>
      </c>
      <c r="BW89" s="30" t="s">
        <v>90</v>
      </c>
      <c r="BX89" s="30" t="s">
        <v>81</v>
      </c>
    </row>
    <row r="90" spans="1:76" s="5" customFormat="1" ht="16.5" customHeight="1">
      <c r="A90" s="266" t="s">
        <v>83</v>
      </c>
      <c r="B90" s="267"/>
      <c r="C90" s="268"/>
      <c r="D90" s="269" t="s">
        <v>91</v>
      </c>
      <c r="E90" s="269"/>
      <c r="F90" s="269"/>
      <c r="G90" s="269"/>
      <c r="H90" s="269"/>
      <c r="I90" s="270"/>
      <c r="J90" s="269" t="s">
        <v>92</v>
      </c>
      <c r="K90" s="269"/>
      <c r="L90" s="269"/>
      <c r="M90" s="269"/>
      <c r="N90" s="269"/>
      <c r="O90" s="269"/>
      <c r="P90" s="269"/>
      <c r="Q90" s="269"/>
      <c r="R90" s="269"/>
      <c r="S90" s="269"/>
      <c r="T90" s="269"/>
      <c r="U90" s="269"/>
      <c r="V90" s="269"/>
      <c r="W90" s="269"/>
      <c r="X90" s="269"/>
      <c r="Y90" s="269"/>
      <c r="Z90" s="269"/>
      <c r="AA90" s="269"/>
      <c r="AB90" s="269"/>
      <c r="AC90" s="269"/>
      <c r="AD90" s="269"/>
      <c r="AE90" s="269"/>
      <c r="AF90" s="269"/>
      <c r="AG90" s="271">
        <f>'SO.99 - VRN'!M30</f>
        <v>0</v>
      </c>
      <c r="AH90" s="272"/>
      <c r="AI90" s="272"/>
      <c r="AJ90" s="272"/>
      <c r="AK90" s="272"/>
      <c r="AL90" s="272"/>
      <c r="AM90" s="272"/>
      <c r="AN90" s="271">
        <f>SUM(AG90,AT90)</f>
        <v>0</v>
      </c>
      <c r="AO90" s="272"/>
      <c r="AP90" s="272"/>
      <c r="AQ90" s="273"/>
      <c r="AR90" s="274"/>
      <c r="AS90" s="279">
        <f>'SO.99 - VRN'!M28</f>
        <v>0</v>
      </c>
      <c r="AT90" s="280">
        <f>ROUND(SUM(AV90:AW90),2)</f>
        <v>0</v>
      </c>
      <c r="AU90" s="281">
        <f>'SO.99 - VRN'!W112</f>
        <v>0</v>
      </c>
      <c r="AV90" s="280">
        <f>'SO.99 - VRN'!M32</f>
        <v>0</v>
      </c>
      <c r="AW90" s="280">
        <f>'SO.99 - VRN'!M33</f>
        <v>0</v>
      </c>
      <c r="AX90" s="280">
        <f>'SO.99 - VRN'!M34</f>
        <v>0</v>
      </c>
      <c r="AY90" s="280">
        <f>'SO.99 - VRN'!M35</f>
        <v>0</v>
      </c>
      <c r="AZ90" s="280">
        <f>'SO.99 - VRN'!H32</f>
        <v>0</v>
      </c>
      <c r="BA90" s="280">
        <f>'SO.99 - VRN'!H33</f>
        <v>0</v>
      </c>
      <c r="BB90" s="280">
        <f>'SO.99 - VRN'!H34</f>
        <v>0</v>
      </c>
      <c r="BC90" s="280">
        <f>'SO.99 - VRN'!H35</f>
        <v>0</v>
      </c>
      <c r="BD90" s="282">
        <f>'SO.99 - VRN'!H36</f>
        <v>0</v>
      </c>
      <c r="BE90" s="274"/>
      <c r="BT90" s="30" t="s">
        <v>86</v>
      </c>
      <c r="BV90" s="30" t="s">
        <v>80</v>
      </c>
      <c r="BW90" s="30" t="s">
        <v>93</v>
      </c>
      <c r="BX90" s="30" t="s">
        <v>81</v>
      </c>
    </row>
    <row r="91" spans="1:76">
      <c r="A91" s="57"/>
      <c r="B91" s="65"/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70"/>
      <c r="R91" s="70"/>
      <c r="S91" s="70"/>
      <c r="T91" s="70"/>
      <c r="U91" s="70"/>
      <c r="V91" s="70"/>
      <c r="W91" s="70"/>
      <c r="X91" s="70"/>
      <c r="Y91" s="70"/>
      <c r="Z91" s="70"/>
      <c r="AA91" s="70"/>
      <c r="AB91" s="70"/>
      <c r="AC91" s="70"/>
      <c r="AD91" s="70"/>
      <c r="AE91" s="70"/>
      <c r="AF91" s="70"/>
      <c r="AG91" s="70"/>
      <c r="AH91" s="70"/>
      <c r="AI91" s="70"/>
      <c r="AJ91" s="70"/>
      <c r="AK91" s="70"/>
      <c r="AL91" s="70"/>
      <c r="AM91" s="70"/>
      <c r="AN91" s="70"/>
      <c r="AO91" s="70"/>
      <c r="AP91" s="70"/>
      <c r="AQ91" s="68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</row>
    <row r="92" spans="1:76" s="1" customFormat="1" ht="30" customHeight="1">
      <c r="A92" s="74"/>
      <c r="B92" s="75"/>
      <c r="C92" s="152" t="s">
        <v>94</v>
      </c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121">
        <v>0</v>
      </c>
      <c r="AH92" s="121"/>
      <c r="AI92" s="121"/>
      <c r="AJ92" s="121"/>
      <c r="AK92" s="121"/>
      <c r="AL92" s="121"/>
      <c r="AM92" s="121"/>
      <c r="AN92" s="121">
        <v>0</v>
      </c>
      <c r="AO92" s="121"/>
      <c r="AP92" s="121"/>
      <c r="AQ92" s="80"/>
      <c r="AR92" s="74"/>
      <c r="AS92" s="149" t="s">
        <v>95</v>
      </c>
      <c r="AT92" s="150" t="s">
        <v>96</v>
      </c>
      <c r="AU92" s="150" t="s">
        <v>42</v>
      </c>
      <c r="AV92" s="151" t="s">
        <v>65</v>
      </c>
      <c r="AW92" s="74"/>
      <c r="AX92" s="74"/>
      <c r="AY92" s="74"/>
      <c r="AZ92" s="74"/>
      <c r="BA92" s="74"/>
      <c r="BB92" s="74"/>
      <c r="BC92" s="74"/>
      <c r="BD92" s="74"/>
      <c r="BE92" s="74"/>
    </row>
    <row r="93" spans="1:76" s="1" customFormat="1" ht="10.9" customHeight="1">
      <c r="A93" s="74"/>
      <c r="B93" s="75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80"/>
      <c r="AR93" s="74"/>
      <c r="AS93" s="283"/>
      <c r="AT93" s="107"/>
      <c r="AU93" s="107"/>
      <c r="AV93" s="109"/>
      <c r="AW93" s="74"/>
      <c r="AX93" s="74"/>
      <c r="AY93" s="74"/>
      <c r="AZ93" s="74"/>
      <c r="BA93" s="74"/>
      <c r="BB93" s="74"/>
      <c r="BC93" s="74"/>
      <c r="BD93" s="74"/>
      <c r="BE93" s="74"/>
    </row>
    <row r="94" spans="1:76" s="1" customFormat="1" ht="30" customHeight="1">
      <c r="A94" s="74"/>
      <c r="B94" s="75"/>
      <c r="C94" s="140" t="s">
        <v>97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141">
        <f>ROUND(AG87+AG92,2)</f>
        <v>0</v>
      </c>
      <c r="AH94" s="141"/>
      <c r="AI94" s="141"/>
      <c r="AJ94" s="141"/>
      <c r="AK94" s="141"/>
      <c r="AL94" s="141"/>
      <c r="AM94" s="141"/>
      <c r="AN94" s="141">
        <f>AN87+AN92</f>
        <v>0</v>
      </c>
      <c r="AO94" s="141"/>
      <c r="AP94" s="141"/>
      <c r="AQ94" s="80"/>
      <c r="AR94" s="74"/>
      <c r="AS94" s="74"/>
      <c r="AT94" s="74"/>
      <c r="AU94" s="74"/>
      <c r="AV94" s="74"/>
      <c r="AW94" s="74"/>
      <c r="AX94" s="74"/>
      <c r="AY94" s="74"/>
      <c r="AZ94" s="74"/>
      <c r="BA94" s="74"/>
      <c r="BB94" s="74"/>
      <c r="BC94" s="74"/>
      <c r="BD94" s="74"/>
      <c r="BE94" s="74"/>
    </row>
    <row r="95" spans="1:76" s="1" customFormat="1" ht="6.95" customHeight="1">
      <c r="A95" s="74"/>
      <c r="B95" s="110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1"/>
      <c r="AH95" s="111"/>
      <c r="AI95" s="111"/>
      <c r="AJ95" s="111"/>
      <c r="AK95" s="111"/>
      <c r="AL95" s="111"/>
      <c r="AM95" s="111"/>
      <c r="AN95" s="111"/>
      <c r="AO95" s="111"/>
      <c r="AP95" s="111"/>
      <c r="AQ95" s="112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</row>
    <row r="96" spans="1:76">
      <c r="A96" s="57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</row>
  </sheetData>
  <mergeCells count="5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SO.00 - Bourací práce'!C2" display="/"/>
    <hyperlink ref="A89" location="'SO.01 - Nový stav'!C2" display="/"/>
    <hyperlink ref="A90" location="'SO.99 - VRN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5"/>
  <sheetViews>
    <sheetView showGridLines="0" workbookViewId="0">
      <pane ySplit="1" topLeftCell="A201" activePane="bottomLeft" state="frozen"/>
      <selection pane="bottomLeft" activeCell="AE216" sqref="AE21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31"/>
      <c r="B1" s="14"/>
      <c r="C1" s="14"/>
      <c r="D1" s="15" t="s">
        <v>1</v>
      </c>
      <c r="E1" s="14"/>
      <c r="F1" s="16" t="s">
        <v>98</v>
      </c>
      <c r="G1" s="16"/>
      <c r="H1" s="56" t="s">
        <v>99</v>
      </c>
      <c r="I1" s="56"/>
      <c r="J1" s="56"/>
      <c r="K1" s="56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31"/>
      <c r="V1" s="3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A2" s="57"/>
      <c r="B2" s="57"/>
      <c r="C2" s="58" t="s">
        <v>7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7"/>
      <c r="S2" s="60" t="s">
        <v>8</v>
      </c>
      <c r="T2" s="61"/>
      <c r="U2" s="61"/>
      <c r="V2" s="61"/>
      <c r="W2" s="61"/>
      <c r="X2" s="61"/>
      <c r="Y2" s="61"/>
      <c r="Z2" s="61"/>
      <c r="AA2" s="61"/>
      <c r="AB2" s="61"/>
      <c r="AC2" s="61"/>
      <c r="AT2" s="21" t="s">
        <v>87</v>
      </c>
    </row>
    <row r="3" spans="1:66" ht="6.95" customHeight="1">
      <c r="A3" s="57"/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4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T3" s="21" t="s">
        <v>103</v>
      </c>
    </row>
    <row r="4" spans="1:66" ht="36.950000000000003" customHeight="1">
      <c r="A4" s="57"/>
      <c r="B4" s="65"/>
      <c r="C4" s="66" t="s">
        <v>104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  <c r="S4" s="57"/>
      <c r="T4" s="69" t="s">
        <v>13</v>
      </c>
      <c r="U4" s="57"/>
      <c r="V4" s="57"/>
      <c r="W4" s="57"/>
      <c r="X4" s="57"/>
      <c r="Y4" s="57"/>
      <c r="Z4" s="57"/>
      <c r="AA4" s="57"/>
      <c r="AB4" s="57"/>
      <c r="AC4" s="57"/>
      <c r="AT4" s="21" t="s">
        <v>6</v>
      </c>
    </row>
    <row r="5" spans="1:66" ht="6.95" customHeight="1">
      <c r="A5" s="57"/>
      <c r="B5" s="65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68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</row>
    <row r="6" spans="1:66" ht="25.35" customHeight="1">
      <c r="A6" s="57"/>
      <c r="B6" s="65"/>
      <c r="C6" s="70"/>
      <c r="D6" s="71" t="s">
        <v>17</v>
      </c>
      <c r="E6" s="70"/>
      <c r="F6" s="72" t="str">
        <f>'Rekapitulace stavby'!K6</f>
        <v>MŠ Pohořská - kanalizace</v>
      </c>
      <c r="G6" s="73"/>
      <c r="H6" s="73"/>
      <c r="I6" s="73"/>
      <c r="J6" s="73"/>
      <c r="K6" s="73"/>
      <c r="L6" s="73"/>
      <c r="M6" s="73"/>
      <c r="N6" s="73"/>
      <c r="O6" s="73"/>
      <c r="P6" s="73"/>
      <c r="Q6" s="70"/>
      <c r="R6" s="68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</row>
    <row r="7" spans="1:66" s="1" customFormat="1" ht="32.85" customHeight="1">
      <c r="A7" s="74"/>
      <c r="B7" s="75"/>
      <c r="C7" s="76"/>
      <c r="D7" s="77" t="s">
        <v>105</v>
      </c>
      <c r="E7" s="76"/>
      <c r="F7" s="78" t="s">
        <v>106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6"/>
      <c r="R7" s="80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66" s="1" customFormat="1" ht="14.45" customHeight="1">
      <c r="A8" s="74"/>
      <c r="B8" s="75"/>
      <c r="C8" s="76"/>
      <c r="D8" s="71" t="s">
        <v>19</v>
      </c>
      <c r="E8" s="76"/>
      <c r="F8" s="81" t="s">
        <v>5</v>
      </c>
      <c r="G8" s="76"/>
      <c r="H8" s="76"/>
      <c r="I8" s="76"/>
      <c r="J8" s="76"/>
      <c r="K8" s="76"/>
      <c r="L8" s="76"/>
      <c r="M8" s="71" t="s">
        <v>20</v>
      </c>
      <c r="N8" s="76"/>
      <c r="O8" s="81" t="s">
        <v>5</v>
      </c>
      <c r="P8" s="76"/>
      <c r="Q8" s="76"/>
      <c r="R8" s="80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66" s="1" customFormat="1" ht="14.45" customHeight="1">
      <c r="A9" s="74"/>
      <c r="B9" s="75"/>
      <c r="C9" s="76"/>
      <c r="D9" s="71" t="s">
        <v>21</v>
      </c>
      <c r="E9" s="76"/>
      <c r="F9" s="81" t="s">
        <v>22</v>
      </c>
      <c r="G9" s="76"/>
      <c r="H9" s="76"/>
      <c r="I9" s="76"/>
      <c r="J9" s="76"/>
      <c r="K9" s="76"/>
      <c r="L9" s="76"/>
      <c r="M9" s="71" t="s">
        <v>23</v>
      </c>
      <c r="N9" s="76"/>
      <c r="O9" s="82" t="str">
        <f>'Rekapitulace stavby'!AN8</f>
        <v>11. 5. 2020</v>
      </c>
      <c r="P9" s="82"/>
      <c r="Q9" s="76"/>
      <c r="R9" s="80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66" s="1" customFormat="1" ht="10.9" customHeight="1">
      <c r="A10" s="74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80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66" s="1" customFormat="1" ht="14.45" customHeight="1">
      <c r="A11" s="74"/>
      <c r="B11" s="75"/>
      <c r="C11" s="76"/>
      <c r="D11" s="71" t="s">
        <v>25</v>
      </c>
      <c r="E11" s="76"/>
      <c r="F11" s="76"/>
      <c r="G11" s="76"/>
      <c r="H11" s="76"/>
      <c r="I11" s="76"/>
      <c r="J11" s="76"/>
      <c r="K11" s="76"/>
      <c r="L11" s="76"/>
      <c r="M11" s="71" t="s">
        <v>26</v>
      </c>
      <c r="N11" s="76"/>
      <c r="O11" s="83" t="s">
        <v>27</v>
      </c>
      <c r="P11" s="83"/>
      <c r="Q11" s="76"/>
      <c r="R11" s="80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66" s="1" customFormat="1" ht="18" customHeight="1">
      <c r="A12" s="74"/>
      <c r="B12" s="75"/>
      <c r="C12" s="76"/>
      <c r="D12" s="76"/>
      <c r="E12" s="81" t="s">
        <v>28</v>
      </c>
      <c r="F12" s="76"/>
      <c r="G12" s="76"/>
      <c r="H12" s="76"/>
      <c r="I12" s="76"/>
      <c r="J12" s="76"/>
      <c r="K12" s="76"/>
      <c r="L12" s="76"/>
      <c r="M12" s="71" t="s">
        <v>29</v>
      </c>
      <c r="N12" s="76"/>
      <c r="O12" s="83" t="s">
        <v>5</v>
      </c>
      <c r="P12" s="83"/>
      <c r="Q12" s="76"/>
      <c r="R12" s="80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66" s="1" customFormat="1" ht="6.95" customHeight="1">
      <c r="A13" s="74"/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80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66" s="1" customFormat="1" ht="14.45" customHeight="1">
      <c r="A14" s="74"/>
      <c r="B14" s="75"/>
      <c r="C14" s="76"/>
      <c r="D14" s="71" t="s">
        <v>30</v>
      </c>
      <c r="E14" s="76"/>
      <c r="F14" s="76"/>
      <c r="G14" s="76"/>
      <c r="H14" s="76"/>
      <c r="I14" s="76"/>
      <c r="J14" s="76"/>
      <c r="K14" s="76"/>
      <c r="L14" s="76"/>
      <c r="M14" s="71" t="s">
        <v>26</v>
      </c>
      <c r="N14" s="76"/>
      <c r="O14" s="83" t="str">
        <f>IF('Rekapitulace stavby'!AN13="","",'Rekapitulace stavby'!AN13)</f>
        <v/>
      </c>
      <c r="P14" s="83"/>
      <c r="Q14" s="76"/>
      <c r="R14" s="80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66" s="1" customFormat="1" ht="18" customHeight="1">
      <c r="A15" s="74"/>
      <c r="B15" s="75"/>
      <c r="C15" s="76"/>
      <c r="D15" s="76"/>
      <c r="E15" s="81" t="str">
        <f>IF('Rekapitulace stavby'!E14="","",'Rekapitulace stavby'!E14)</f>
        <v xml:space="preserve"> </v>
      </c>
      <c r="F15" s="76"/>
      <c r="G15" s="76"/>
      <c r="H15" s="76"/>
      <c r="I15" s="76"/>
      <c r="J15" s="76"/>
      <c r="K15" s="76"/>
      <c r="L15" s="76"/>
      <c r="M15" s="71" t="s">
        <v>29</v>
      </c>
      <c r="N15" s="76"/>
      <c r="O15" s="83" t="str">
        <f>IF('Rekapitulace stavby'!AN14="","",'Rekapitulace stavby'!AN14)</f>
        <v/>
      </c>
      <c r="P15" s="83"/>
      <c r="Q15" s="76"/>
      <c r="R15" s="80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66" s="1" customFormat="1" ht="6.95" customHeight="1">
      <c r="A16" s="74"/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80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s="1" customFormat="1" ht="14.45" customHeight="1">
      <c r="A17" s="74"/>
      <c r="B17" s="75"/>
      <c r="C17" s="76"/>
      <c r="D17" s="71" t="s">
        <v>32</v>
      </c>
      <c r="E17" s="76"/>
      <c r="F17" s="76"/>
      <c r="G17" s="76"/>
      <c r="H17" s="76"/>
      <c r="I17" s="76"/>
      <c r="J17" s="76"/>
      <c r="K17" s="76"/>
      <c r="L17" s="76"/>
      <c r="M17" s="71" t="s">
        <v>26</v>
      </c>
      <c r="N17" s="76"/>
      <c r="O17" s="83" t="s">
        <v>33</v>
      </c>
      <c r="P17" s="83"/>
      <c r="Q17" s="76"/>
      <c r="R17" s="80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s="1" customFormat="1" ht="18" customHeight="1">
      <c r="A18" s="74"/>
      <c r="B18" s="75"/>
      <c r="C18" s="76"/>
      <c r="D18" s="76"/>
      <c r="E18" s="81" t="s">
        <v>34</v>
      </c>
      <c r="F18" s="76"/>
      <c r="G18" s="76"/>
      <c r="H18" s="76"/>
      <c r="I18" s="76"/>
      <c r="J18" s="76"/>
      <c r="K18" s="76"/>
      <c r="L18" s="76"/>
      <c r="M18" s="71" t="s">
        <v>29</v>
      </c>
      <c r="N18" s="76"/>
      <c r="O18" s="83" t="s">
        <v>5</v>
      </c>
      <c r="P18" s="83"/>
      <c r="Q18" s="76"/>
      <c r="R18" s="80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s="1" customFormat="1" ht="6.95" customHeight="1">
      <c r="A19" s="74"/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80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s="1" customFormat="1" ht="14.45" customHeight="1">
      <c r="A20" s="74"/>
      <c r="B20" s="75"/>
      <c r="C20" s="76"/>
      <c r="D20" s="71" t="s">
        <v>36</v>
      </c>
      <c r="E20" s="76"/>
      <c r="F20" s="76"/>
      <c r="G20" s="76"/>
      <c r="H20" s="76"/>
      <c r="I20" s="76"/>
      <c r="J20" s="76"/>
      <c r="K20" s="76"/>
      <c r="L20" s="76"/>
      <c r="M20" s="71" t="s">
        <v>26</v>
      </c>
      <c r="N20" s="76"/>
      <c r="O20" s="83" t="s">
        <v>5</v>
      </c>
      <c r="P20" s="83"/>
      <c r="Q20" s="76"/>
      <c r="R20" s="80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s="1" customFormat="1" ht="18" customHeight="1">
      <c r="A21" s="74"/>
      <c r="B21" s="75"/>
      <c r="C21" s="76"/>
      <c r="D21" s="76"/>
      <c r="E21" s="81" t="s">
        <v>37</v>
      </c>
      <c r="F21" s="76"/>
      <c r="G21" s="76"/>
      <c r="H21" s="76"/>
      <c r="I21" s="76"/>
      <c r="J21" s="76"/>
      <c r="K21" s="76"/>
      <c r="L21" s="76"/>
      <c r="M21" s="71" t="s">
        <v>29</v>
      </c>
      <c r="N21" s="76"/>
      <c r="O21" s="83" t="s">
        <v>5</v>
      </c>
      <c r="P21" s="83"/>
      <c r="Q21" s="76"/>
      <c r="R21" s="80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s="1" customFormat="1" ht="6.95" customHeight="1">
      <c r="A22" s="74"/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80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 s="1" customFormat="1" ht="14.45" customHeight="1">
      <c r="A23" s="74"/>
      <c r="B23" s="75"/>
      <c r="C23" s="76"/>
      <c r="D23" s="71" t="s">
        <v>38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80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 s="1" customFormat="1" ht="16.5" customHeight="1">
      <c r="A24" s="74"/>
      <c r="B24" s="75"/>
      <c r="C24" s="76"/>
      <c r="D24" s="76"/>
      <c r="E24" s="84" t="s">
        <v>5</v>
      </c>
      <c r="F24" s="84"/>
      <c r="G24" s="84"/>
      <c r="H24" s="84"/>
      <c r="I24" s="84"/>
      <c r="J24" s="84"/>
      <c r="K24" s="84"/>
      <c r="L24" s="84"/>
      <c r="M24" s="76"/>
      <c r="N24" s="76"/>
      <c r="O24" s="76"/>
      <c r="P24" s="76"/>
      <c r="Q24" s="76"/>
      <c r="R24" s="80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 s="1" customFormat="1" ht="6.95" customHeight="1">
      <c r="A25" s="74"/>
      <c r="B25" s="75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80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 s="1" customFormat="1" ht="6.95" customHeight="1">
      <c r="A26" s="74"/>
      <c r="B26" s="75"/>
      <c r="C26" s="76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76"/>
      <c r="R26" s="80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 s="1" customFormat="1" ht="14.45" customHeight="1">
      <c r="A27" s="74"/>
      <c r="B27" s="75"/>
      <c r="C27" s="76"/>
      <c r="D27" s="86" t="s">
        <v>107</v>
      </c>
      <c r="E27" s="76"/>
      <c r="F27" s="76"/>
      <c r="G27" s="76"/>
      <c r="H27" s="76"/>
      <c r="I27" s="76"/>
      <c r="J27" s="76"/>
      <c r="K27" s="76"/>
      <c r="L27" s="76"/>
      <c r="M27" s="87">
        <f>N88</f>
        <v>0</v>
      </c>
      <c r="N27" s="87"/>
      <c r="O27" s="87"/>
      <c r="P27" s="87"/>
      <c r="Q27" s="76"/>
      <c r="R27" s="80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1" customFormat="1" ht="14.45" customHeight="1">
      <c r="A28" s="74"/>
      <c r="B28" s="75"/>
      <c r="C28" s="76"/>
      <c r="D28" s="88" t="s">
        <v>108</v>
      </c>
      <c r="E28" s="76"/>
      <c r="F28" s="76"/>
      <c r="G28" s="76"/>
      <c r="H28" s="76"/>
      <c r="I28" s="76"/>
      <c r="J28" s="76"/>
      <c r="K28" s="76"/>
      <c r="L28" s="76"/>
      <c r="M28" s="87">
        <f>N100</f>
        <v>0</v>
      </c>
      <c r="N28" s="87"/>
      <c r="O28" s="87"/>
      <c r="P28" s="87"/>
      <c r="Q28" s="76"/>
      <c r="R28" s="80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s="1" customFormat="1" ht="6.95" customHeight="1">
      <c r="A29" s="74"/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80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 s="1" customFormat="1" ht="25.35" customHeight="1">
      <c r="A30" s="74"/>
      <c r="B30" s="75"/>
      <c r="C30" s="76"/>
      <c r="D30" s="89" t="s">
        <v>41</v>
      </c>
      <c r="E30" s="76"/>
      <c r="F30" s="76"/>
      <c r="G30" s="76"/>
      <c r="H30" s="76"/>
      <c r="I30" s="76"/>
      <c r="J30" s="76"/>
      <c r="K30" s="76"/>
      <c r="L30" s="76"/>
      <c r="M30" s="90">
        <f>ROUND(M27+M28,2)</f>
        <v>0</v>
      </c>
      <c r="N30" s="79"/>
      <c r="O30" s="79"/>
      <c r="P30" s="79"/>
      <c r="Q30" s="76"/>
      <c r="R30" s="80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s="1" customFormat="1" ht="6.95" customHeight="1">
      <c r="A31" s="74"/>
      <c r="B31" s="75"/>
      <c r="C31" s="76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76"/>
      <c r="R31" s="80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 s="1" customFormat="1" ht="14.45" customHeight="1">
      <c r="A32" s="74"/>
      <c r="B32" s="75"/>
      <c r="C32" s="76"/>
      <c r="D32" s="91" t="s">
        <v>42</v>
      </c>
      <c r="E32" s="91" t="s">
        <v>43</v>
      </c>
      <c r="F32" s="92">
        <v>0.21</v>
      </c>
      <c r="G32" s="93" t="s">
        <v>44</v>
      </c>
      <c r="H32" s="94">
        <f>ROUND((SUM(BE100:BE101)+SUM(BE119:BE223)), 2)</f>
        <v>0</v>
      </c>
      <c r="I32" s="79"/>
      <c r="J32" s="79"/>
      <c r="K32" s="76"/>
      <c r="L32" s="76"/>
      <c r="M32" s="94">
        <f>ROUND(ROUND((SUM(BE100:BE101)+SUM(BE119:BE223)), 2)*F32, 2)</f>
        <v>0</v>
      </c>
      <c r="N32" s="79"/>
      <c r="O32" s="79"/>
      <c r="P32" s="79"/>
      <c r="Q32" s="76"/>
      <c r="R32" s="80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 s="1" customFormat="1" ht="14.45" customHeight="1">
      <c r="A33" s="74"/>
      <c r="B33" s="75"/>
      <c r="C33" s="76"/>
      <c r="D33" s="76"/>
      <c r="E33" s="91" t="s">
        <v>45</v>
      </c>
      <c r="F33" s="92">
        <v>0.15</v>
      </c>
      <c r="G33" s="93" t="s">
        <v>44</v>
      </c>
      <c r="H33" s="94">
        <f>ROUND((SUM(BF100:BF101)+SUM(BF119:BF223)), 2)</f>
        <v>0</v>
      </c>
      <c r="I33" s="79"/>
      <c r="J33" s="79"/>
      <c r="K33" s="76"/>
      <c r="L33" s="76"/>
      <c r="M33" s="94">
        <f>ROUND(ROUND((SUM(BF100:BF101)+SUM(BF119:BF223)), 2)*F33, 2)</f>
        <v>0</v>
      </c>
      <c r="N33" s="79"/>
      <c r="O33" s="79"/>
      <c r="P33" s="79"/>
      <c r="Q33" s="76"/>
      <c r="R33" s="80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 s="1" customFormat="1" ht="14.45" hidden="1" customHeight="1">
      <c r="A34" s="74"/>
      <c r="B34" s="75"/>
      <c r="C34" s="76"/>
      <c r="D34" s="76"/>
      <c r="E34" s="91" t="s">
        <v>46</v>
      </c>
      <c r="F34" s="92">
        <v>0.21</v>
      </c>
      <c r="G34" s="93" t="s">
        <v>44</v>
      </c>
      <c r="H34" s="94">
        <f>ROUND((SUM(BG100:BG101)+SUM(BG119:BG223)), 2)</f>
        <v>0</v>
      </c>
      <c r="I34" s="79"/>
      <c r="J34" s="79"/>
      <c r="K34" s="76"/>
      <c r="L34" s="76"/>
      <c r="M34" s="94">
        <v>0</v>
      </c>
      <c r="N34" s="79"/>
      <c r="O34" s="79"/>
      <c r="P34" s="79"/>
      <c r="Q34" s="76"/>
      <c r="R34" s="80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 s="1" customFormat="1" ht="14.45" hidden="1" customHeight="1">
      <c r="A35" s="74"/>
      <c r="B35" s="75"/>
      <c r="C35" s="76"/>
      <c r="D35" s="76"/>
      <c r="E35" s="91" t="s">
        <v>47</v>
      </c>
      <c r="F35" s="92">
        <v>0.15</v>
      </c>
      <c r="G35" s="93" t="s">
        <v>44</v>
      </c>
      <c r="H35" s="94">
        <f>ROUND((SUM(BH100:BH101)+SUM(BH119:BH223)), 2)</f>
        <v>0</v>
      </c>
      <c r="I35" s="79"/>
      <c r="J35" s="79"/>
      <c r="K35" s="76"/>
      <c r="L35" s="76"/>
      <c r="M35" s="94">
        <v>0</v>
      </c>
      <c r="N35" s="79"/>
      <c r="O35" s="79"/>
      <c r="P35" s="79"/>
      <c r="Q35" s="76"/>
      <c r="R35" s="80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 s="1" customFormat="1" ht="14.45" hidden="1" customHeight="1">
      <c r="A36" s="74"/>
      <c r="B36" s="75"/>
      <c r="C36" s="76"/>
      <c r="D36" s="76"/>
      <c r="E36" s="91" t="s">
        <v>48</v>
      </c>
      <c r="F36" s="92">
        <v>0</v>
      </c>
      <c r="G36" s="93" t="s">
        <v>44</v>
      </c>
      <c r="H36" s="94">
        <f>ROUND((SUM(BI100:BI101)+SUM(BI119:BI223)), 2)</f>
        <v>0</v>
      </c>
      <c r="I36" s="79"/>
      <c r="J36" s="79"/>
      <c r="K36" s="76"/>
      <c r="L36" s="76"/>
      <c r="M36" s="94">
        <v>0</v>
      </c>
      <c r="N36" s="79"/>
      <c r="O36" s="79"/>
      <c r="P36" s="79"/>
      <c r="Q36" s="76"/>
      <c r="R36" s="80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 s="1" customFormat="1" ht="6.95" customHeight="1">
      <c r="A37" s="74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80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 s="1" customFormat="1" ht="25.35" customHeight="1">
      <c r="A38" s="74"/>
      <c r="B38" s="75"/>
      <c r="C38" s="95"/>
      <c r="D38" s="96" t="s">
        <v>49</v>
      </c>
      <c r="E38" s="97"/>
      <c r="F38" s="97"/>
      <c r="G38" s="98" t="s">
        <v>50</v>
      </c>
      <c r="H38" s="99" t="s">
        <v>51</v>
      </c>
      <c r="I38" s="97"/>
      <c r="J38" s="97"/>
      <c r="K38" s="97"/>
      <c r="L38" s="100">
        <f>SUM(M30:M36)</f>
        <v>0</v>
      </c>
      <c r="M38" s="100"/>
      <c r="N38" s="100"/>
      <c r="O38" s="100"/>
      <c r="P38" s="101"/>
      <c r="Q38" s="95"/>
      <c r="R38" s="80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 s="1" customFormat="1" ht="14.45" customHeight="1">
      <c r="A39" s="74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80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</row>
    <row r="40" spans="1:29" s="1" customFormat="1" ht="14.45" customHeight="1">
      <c r="A40" s="74"/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80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</row>
    <row r="41" spans="1:29">
      <c r="A41" s="57"/>
      <c r="B41" s="65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68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 spans="1:29">
      <c r="A42" s="57"/>
      <c r="B42" s="65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68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 spans="1:29">
      <c r="A43" s="57"/>
      <c r="B43" s="65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68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 spans="1:29">
      <c r="A44" s="57"/>
      <c r="B44" s="65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68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1:29">
      <c r="A45" s="57"/>
      <c r="B45" s="65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68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 spans="1:29">
      <c r="A46" s="57"/>
      <c r="B46" s="65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68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 spans="1:29">
      <c r="A47" s="57"/>
      <c r="B47" s="65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68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 spans="1:29">
      <c r="A48" s="57"/>
      <c r="B48" s="65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68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 spans="1:29">
      <c r="A49" s="57"/>
      <c r="B49" s="65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68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 spans="1:29" s="1" customFormat="1" ht="15">
      <c r="A50" s="74"/>
      <c r="B50" s="75"/>
      <c r="C50" s="76"/>
      <c r="D50" s="102" t="s">
        <v>52</v>
      </c>
      <c r="E50" s="85"/>
      <c r="F50" s="85"/>
      <c r="G50" s="85"/>
      <c r="H50" s="103"/>
      <c r="I50" s="76"/>
      <c r="J50" s="102" t="s">
        <v>53</v>
      </c>
      <c r="K50" s="85"/>
      <c r="L50" s="85"/>
      <c r="M50" s="85"/>
      <c r="N50" s="85"/>
      <c r="O50" s="85"/>
      <c r="P50" s="103"/>
      <c r="Q50" s="76"/>
      <c r="R50" s="80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</row>
    <row r="51" spans="1:29">
      <c r="A51" s="57"/>
      <c r="B51" s="65"/>
      <c r="C51" s="70"/>
      <c r="D51" s="104"/>
      <c r="E51" s="70"/>
      <c r="F51" s="70"/>
      <c r="G51" s="70"/>
      <c r="H51" s="105"/>
      <c r="I51" s="70"/>
      <c r="J51" s="104"/>
      <c r="K51" s="70"/>
      <c r="L51" s="70"/>
      <c r="M51" s="70"/>
      <c r="N51" s="70"/>
      <c r="O51" s="70"/>
      <c r="P51" s="105"/>
      <c r="Q51" s="70"/>
      <c r="R51" s="68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 spans="1:29">
      <c r="A52" s="57"/>
      <c r="B52" s="65"/>
      <c r="C52" s="70"/>
      <c r="D52" s="104"/>
      <c r="E52" s="70"/>
      <c r="F52" s="70"/>
      <c r="G52" s="70"/>
      <c r="H52" s="105"/>
      <c r="I52" s="70"/>
      <c r="J52" s="104"/>
      <c r="K52" s="70"/>
      <c r="L52" s="70"/>
      <c r="M52" s="70"/>
      <c r="N52" s="70"/>
      <c r="O52" s="70"/>
      <c r="P52" s="105"/>
      <c r="Q52" s="70"/>
      <c r="R52" s="68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 spans="1:29">
      <c r="A53" s="57"/>
      <c r="B53" s="65"/>
      <c r="C53" s="70"/>
      <c r="D53" s="104"/>
      <c r="E53" s="70"/>
      <c r="F53" s="70"/>
      <c r="G53" s="70"/>
      <c r="H53" s="105"/>
      <c r="I53" s="70"/>
      <c r="J53" s="104"/>
      <c r="K53" s="70"/>
      <c r="L53" s="70"/>
      <c r="M53" s="70"/>
      <c r="N53" s="70"/>
      <c r="O53" s="70"/>
      <c r="P53" s="105"/>
      <c r="Q53" s="70"/>
      <c r="R53" s="68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 spans="1:29">
      <c r="A54" s="57"/>
      <c r="B54" s="65"/>
      <c r="C54" s="70"/>
      <c r="D54" s="104"/>
      <c r="E54" s="70"/>
      <c r="F54" s="70"/>
      <c r="G54" s="70"/>
      <c r="H54" s="105"/>
      <c r="I54" s="70"/>
      <c r="J54" s="104"/>
      <c r="K54" s="70"/>
      <c r="L54" s="70"/>
      <c r="M54" s="70"/>
      <c r="N54" s="70"/>
      <c r="O54" s="70"/>
      <c r="P54" s="105"/>
      <c r="Q54" s="70"/>
      <c r="R54" s="68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 spans="1:29">
      <c r="A55" s="57"/>
      <c r="B55" s="65"/>
      <c r="C55" s="70"/>
      <c r="D55" s="104"/>
      <c r="E55" s="70"/>
      <c r="F55" s="70"/>
      <c r="G55" s="70"/>
      <c r="H55" s="105"/>
      <c r="I55" s="70"/>
      <c r="J55" s="104"/>
      <c r="K55" s="70"/>
      <c r="L55" s="70"/>
      <c r="M55" s="70"/>
      <c r="N55" s="70"/>
      <c r="O55" s="70"/>
      <c r="P55" s="105"/>
      <c r="Q55" s="70"/>
      <c r="R55" s="68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 spans="1:29">
      <c r="A56" s="57"/>
      <c r="B56" s="65"/>
      <c r="C56" s="70"/>
      <c r="D56" s="104"/>
      <c r="E56" s="70"/>
      <c r="F56" s="70"/>
      <c r="G56" s="70"/>
      <c r="H56" s="105"/>
      <c r="I56" s="70"/>
      <c r="J56" s="104"/>
      <c r="K56" s="70"/>
      <c r="L56" s="70"/>
      <c r="M56" s="70"/>
      <c r="N56" s="70"/>
      <c r="O56" s="70"/>
      <c r="P56" s="105"/>
      <c r="Q56" s="70"/>
      <c r="R56" s="68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 spans="1:29">
      <c r="A57" s="57"/>
      <c r="B57" s="65"/>
      <c r="C57" s="70"/>
      <c r="D57" s="104"/>
      <c r="E57" s="70"/>
      <c r="F57" s="70"/>
      <c r="G57" s="70"/>
      <c r="H57" s="105"/>
      <c r="I57" s="70"/>
      <c r="J57" s="104"/>
      <c r="K57" s="70"/>
      <c r="L57" s="70"/>
      <c r="M57" s="70"/>
      <c r="N57" s="70"/>
      <c r="O57" s="70"/>
      <c r="P57" s="105"/>
      <c r="Q57" s="70"/>
      <c r="R57" s="68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 spans="1:29">
      <c r="A58" s="57"/>
      <c r="B58" s="65"/>
      <c r="C58" s="70"/>
      <c r="D58" s="104"/>
      <c r="E58" s="70"/>
      <c r="F58" s="70"/>
      <c r="G58" s="70"/>
      <c r="H58" s="105"/>
      <c r="I58" s="70"/>
      <c r="J58" s="104"/>
      <c r="K58" s="70"/>
      <c r="L58" s="70"/>
      <c r="M58" s="70"/>
      <c r="N58" s="70"/>
      <c r="O58" s="70"/>
      <c r="P58" s="105"/>
      <c r="Q58" s="70"/>
      <c r="R58" s="68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 spans="1:29" s="1" customFormat="1" ht="15">
      <c r="A59" s="74"/>
      <c r="B59" s="75"/>
      <c r="C59" s="76"/>
      <c r="D59" s="106" t="s">
        <v>54</v>
      </c>
      <c r="E59" s="107"/>
      <c r="F59" s="107"/>
      <c r="G59" s="108" t="s">
        <v>55</v>
      </c>
      <c r="H59" s="109"/>
      <c r="I59" s="76"/>
      <c r="J59" s="106" t="s">
        <v>54</v>
      </c>
      <c r="K59" s="107"/>
      <c r="L59" s="107"/>
      <c r="M59" s="107"/>
      <c r="N59" s="108" t="s">
        <v>55</v>
      </c>
      <c r="O59" s="107"/>
      <c r="P59" s="109"/>
      <c r="Q59" s="76"/>
      <c r="R59" s="80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</row>
    <row r="60" spans="1:29">
      <c r="A60" s="57"/>
      <c r="B60" s="65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68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 spans="1:29" s="1" customFormat="1" ht="15">
      <c r="A61" s="74"/>
      <c r="B61" s="75"/>
      <c r="C61" s="76"/>
      <c r="D61" s="102" t="s">
        <v>56</v>
      </c>
      <c r="E61" s="85"/>
      <c r="F61" s="85"/>
      <c r="G61" s="85"/>
      <c r="H61" s="103"/>
      <c r="I61" s="76"/>
      <c r="J61" s="102" t="s">
        <v>57</v>
      </c>
      <c r="K61" s="85"/>
      <c r="L61" s="85"/>
      <c r="M61" s="85"/>
      <c r="N61" s="85"/>
      <c r="O61" s="85"/>
      <c r="P61" s="103"/>
      <c r="Q61" s="76"/>
      <c r="R61" s="80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</row>
    <row r="62" spans="1:29">
      <c r="A62" s="57"/>
      <c r="B62" s="65"/>
      <c r="C62" s="70"/>
      <c r="D62" s="104"/>
      <c r="E62" s="70"/>
      <c r="F62" s="70"/>
      <c r="G62" s="70"/>
      <c r="H62" s="105"/>
      <c r="I62" s="70"/>
      <c r="J62" s="104"/>
      <c r="K62" s="70"/>
      <c r="L62" s="70"/>
      <c r="M62" s="70"/>
      <c r="N62" s="70"/>
      <c r="O62" s="70"/>
      <c r="P62" s="105"/>
      <c r="Q62" s="70"/>
      <c r="R62" s="68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 spans="1:29">
      <c r="A63" s="57"/>
      <c r="B63" s="65"/>
      <c r="C63" s="70"/>
      <c r="D63" s="104"/>
      <c r="E63" s="70"/>
      <c r="F63" s="70"/>
      <c r="G63" s="70"/>
      <c r="H63" s="105"/>
      <c r="I63" s="70"/>
      <c r="J63" s="104"/>
      <c r="K63" s="70"/>
      <c r="L63" s="70"/>
      <c r="M63" s="70"/>
      <c r="N63" s="70"/>
      <c r="O63" s="70"/>
      <c r="P63" s="105"/>
      <c r="Q63" s="70"/>
      <c r="R63" s="68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 spans="1:29">
      <c r="A64" s="57"/>
      <c r="B64" s="65"/>
      <c r="C64" s="70"/>
      <c r="D64" s="104"/>
      <c r="E64" s="70"/>
      <c r="F64" s="70"/>
      <c r="G64" s="70"/>
      <c r="H64" s="105"/>
      <c r="I64" s="70"/>
      <c r="J64" s="104"/>
      <c r="K64" s="70"/>
      <c r="L64" s="70"/>
      <c r="M64" s="70"/>
      <c r="N64" s="70"/>
      <c r="O64" s="70"/>
      <c r="P64" s="105"/>
      <c r="Q64" s="70"/>
      <c r="R64" s="68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 spans="1:29">
      <c r="A65" s="57"/>
      <c r="B65" s="65"/>
      <c r="C65" s="70"/>
      <c r="D65" s="104"/>
      <c r="E65" s="70"/>
      <c r="F65" s="70"/>
      <c r="G65" s="70"/>
      <c r="H65" s="105"/>
      <c r="I65" s="70"/>
      <c r="J65" s="104"/>
      <c r="K65" s="70"/>
      <c r="L65" s="70"/>
      <c r="M65" s="70"/>
      <c r="N65" s="70"/>
      <c r="O65" s="70"/>
      <c r="P65" s="105"/>
      <c r="Q65" s="70"/>
      <c r="R65" s="68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 spans="1:29">
      <c r="A66" s="57"/>
      <c r="B66" s="65"/>
      <c r="C66" s="70"/>
      <c r="D66" s="104"/>
      <c r="E66" s="70"/>
      <c r="F66" s="70"/>
      <c r="G66" s="70"/>
      <c r="H66" s="105"/>
      <c r="I66" s="70"/>
      <c r="J66" s="104"/>
      <c r="K66" s="70"/>
      <c r="L66" s="70"/>
      <c r="M66" s="70"/>
      <c r="N66" s="70"/>
      <c r="O66" s="70"/>
      <c r="P66" s="105"/>
      <c r="Q66" s="70"/>
      <c r="R66" s="68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 spans="1:29">
      <c r="A67" s="57"/>
      <c r="B67" s="65"/>
      <c r="C67" s="70"/>
      <c r="D67" s="104"/>
      <c r="E67" s="70"/>
      <c r="F67" s="70"/>
      <c r="G67" s="70"/>
      <c r="H67" s="105"/>
      <c r="I67" s="70"/>
      <c r="J67" s="104"/>
      <c r="K67" s="70"/>
      <c r="L67" s="70"/>
      <c r="M67" s="70"/>
      <c r="N67" s="70"/>
      <c r="O67" s="70"/>
      <c r="P67" s="105"/>
      <c r="Q67" s="70"/>
      <c r="R67" s="68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 spans="1:29">
      <c r="A68" s="57"/>
      <c r="B68" s="65"/>
      <c r="C68" s="70"/>
      <c r="D68" s="104"/>
      <c r="E68" s="70"/>
      <c r="F68" s="70"/>
      <c r="G68" s="70"/>
      <c r="H68" s="105"/>
      <c r="I68" s="70"/>
      <c r="J68" s="104"/>
      <c r="K68" s="70"/>
      <c r="L68" s="70"/>
      <c r="M68" s="70"/>
      <c r="N68" s="70"/>
      <c r="O68" s="70"/>
      <c r="P68" s="105"/>
      <c r="Q68" s="70"/>
      <c r="R68" s="68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 spans="1:29">
      <c r="A69" s="57"/>
      <c r="B69" s="65"/>
      <c r="C69" s="70"/>
      <c r="D69" s="104"/>
      <c r="E69" s="70"/>
      <c r="F69" s="70"/>
      <c r="G69" s="70"/>
      <c r="H69" s="105"/>
      <c r="I69" s="70"/>
      <c r="J69" s="104"/>
      <c r="K69" s="70"/>
      <c r="L69" s="70"/>
      <c r="M69" s="70"/>
      <c r="N69" s="70"/>
      <c r="O69" s="70"/>
      <c r="P69" s="105"/>
      <c r="Q69" s="70"/>
      <c r="R69" s="68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 spans="1:29" s="1" customFormat="1" ht="15">
      <c r="A70" s="74"/>
      <c r="B70" s="75"/>
      <c r="C70" s="76"/>
      <c r="D70" s="106" t="s">
        <v>54</v>
      </c>
      <c r="E70" s="107"/>
      <c r="F70" s="107"/>
      <c r="G70" s="108" t="s">
        <v>55</v>
      </c>
      <c r="H70" s="109"/>
      <c r="I70" s="76"/>
      <c r="J70" s="106" t="s">
        <v>54</v>
      </c>
      <c r="K70" s="107"/>
      <c r="L70" s="107"/>
      <c r="M70" s="107"/>
      <c r="N70" s="108" t="s">
        <v>55</v>
      </c>
      <c r="O70" s="107"/>
      <c r="P70" s="109"/>
      <c r="Q70" s="76"/>
      <c r="R70" s="80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</row>
    <row r="71" spans="1:29" s="1" customFormat="1" ht="14.45" customHeight="1">
      <c r="A71" s="74"/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2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</row>
    <row r="72" spans="1:29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 spans="1:29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 spans="1:29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 spans="1:29" s="1" customFormat="1" ht="6.95" customHeight="1">
      <c r="A75" s="74"/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</row>
    <row r="76" spans="1:29" s="1" customFormat="1" ht="36.950000000000003" customHeight="1">
      <c r="A76" s="74"/>
      <c r="B76" s="75"/>
      <c r="C76" s="66" t="s">
        <v>109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80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</row>
    <row r="77" spans="1:29" s="1" customFormat="1" ht="6.95" customHeight="1">
      <c r="A77" s="74"/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80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</row>
    <row r="78" spans="1:29" s="1" customFormat="1" ht="30" customHeight="1">
      <c r="A78" s="74"/>
      <c r="B78" s="75"/>
      <c r="C78" s="71" t="s">
        <v>17</v>
      </c>
      <c r="D78" s="76"/>
      <c r="E78" s="76"/>
      <c r="F78" s="72" t="str">
        <f>F6</f>
        <v>MŠ Pohořská - kanalizace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6"/>
      <c r="R78" s="80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</row>
    <row r="79" spans="1:29" s="1" customFormat="1" ht="36.950000000000003" customHeight="1">
      <c r="A79" s="74"/>
      <c r="B79" s="75"/>
      <c r="C79" s="116" t="s">
        <v>105</v>
      </c>
      <c r="D79" s="76"/>
      <c r="E79" s="76"/>
      <c r="F79" s="117" t="str">
        <f>F7</f>
        <v>SO.00 - Bourací práce</v>
      </c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6"/>
      <c r="R79" s="80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</row>
    <row r="80" spans="1:29" s="1" customFormat="1" ht="6.95" customHeight="1">
      <c r="A80" s="74"/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80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</row>
    <row r="81" spans="1:47" s="1" customFormat="1" ht="18" customHeight="1">
      <c r="A81" s="74"/>
      <c r="B81" s="75"/>
      <c r="C81" s="71" t="s">
        <v>21</v>
      </c>
      <c r="D81" s="76"/>
      <c r="E81" s="76"/>
      <c r="F81" s="81" t="str">
        <f>F9</f>
        <v>Pohořská 988/23, 742 35 Odry</v>
      </c>
      <c r="G81" s="76"/>
      <c r="H81" s="76"/>
      <c r="I81" s="76"/>
      <c r="J81" s="76"/>
      <c r="K81" s="71" t="s">
        <v>23</v>
      </c>
      <c r="L81" s="76"/>
      <c r="M81" s="82" t="str">
        <f>IF(O9="","",O9)</f>
        <v>11. 5. 2020</v>
      </c>
      <c r="N81" s="82"/>
      <c r="O81" s="82"/>
      <c r="P81" s="82"/>
      <c r="Q81" s="76"/>
      <c r="R81" s="80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</row>
    <row r="82" spans="1:47" s="1" customFormat="1" ht="6.95" customHeight="1">
      <c r="A82" s="74"/>
      <c r="B82" s="75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80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</row>
    <row r="83" spans="1:47" s="1" customFormat="1" ht="15">
      <c r="A83" s="74"/>
      <c r="B83" s="75"/>
      <c r="C83" s="71" t="s">
        <v>25</v>
      </c>
      <c r="D83" s="76"/>
      <c r="E83" s="76"/>
      <c r="F83" s="81" t="str">
        <f>E12</f>
        <v>Město Odry</v>
      </c>
      <c r="G83" s="76"/>
      <c r="H83" s="76"/>
      <c r="I83" s="76"/>
      <c r="J83" s="76"/>
      <c r="K83" s="71" t="s">
        <v>32</v>
      </c>
      <c r="L83" s="76"/>
      <c r="M83" s="83" t="str">
        <f>E18</f>
        <v>Ing. Vendula Kvapilová - BYVAST pro s.r.o.</v>
      </c>
      <c r="N83" s="83"/>
      <c r="O83" s="83"/>
      <c r="P83" s="83"/>
      <c r="Q83" s="83"/>
      <c r="R83" s="80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</row>
    <row r="84" spans="1:47" s="1" customFormat="1" ht="14.45" customHeight="1">
      <c r="A84" s="74"/>
      <c r="B84" s="75"/>
      <c r="C84" s="71" t="s">
        <v>30</v>
      </c>
      <c r="D84" s="76"/>
      <c r="E84" s="76"/>
      <c r="F84" s="81" t="str">
        <f>IF(E15="","",E15)</f>
        <v xml:space="preserve"> </v>
      </c>
      <c r="G84" s="76"/>
      <c r="H84" s="76"/>
      <c r="I84" s="76"/>
      <c r="J84" s="76"/>
      <c r="K84" s="71" t="s">
        <v>36</v>
      </c>
      <c r="L84" s="76"/>
      <c r="M84" s="83" t="str">
        <f>E21</f>
        <v>Jakub Hajný</v>
      </c>
      <c r="N84" s="83"/>
      <c r="O84" s="83"/>
      <c r="P84" s="83"/>
      <c r="Q84" s="83"/>
      <c r="R84" s="80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</row>
    <row r="85" spans="1:47" s="1" customFormat="1" ht="10.35" customHeight="1">
      <c r="A85" s="74"/>
      <c r="B85" s="75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80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</row>
    <row r="86" spans="1:47" s="1" customFormat="1" ht="29.25" customHeight="1">
      <c r="A86" s="74"/>
      <c r="B86" s="75"/>
      <c r="C86" s="118" t="s">
        <v>110</v>
      </c>
      <c r="D86" s="119"/>
      <c r="E86" s="119"/>
      <c r="F86" s="119"/>
      <c r="G86" s="119"/>
      <c r="H86" s="95"/>
      <c r="I86" s="95"/>
      <c r="J86" s="95"/>
      <c r="K86" s="95"/>
      <c r="L86" s="95"/>
      <c r="M86" s="95"/>
      <c r="N86" s="118" t="s">
        <v>111</v>
      </c>
      <c r="O86" s="119"/>
      <c r="P86" s="119"/>
      <c r="Q86" s="119"/>
      <c r="R86" s="80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</row>
    <row r="87" spans="1:47" s="1" customFormat="1" ht="10.35" customHeight="1">
      <c r="A87" s="74"/>
      <c r="B87" s="75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80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</row>
    <row r="88" spans="1:47" s="1" customFormat="1" ht="29.25" customHeight="1">
      <c r="A88" s="74"/>
      <c r="B88" s="75"/>
      <c r="C88" s="120" t="s">
        <v>112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121">
        <f>N119</f>
        <v>0</v>
      </c>
      <c r="O88" s="122"/>
      <c r="P88" s="122"/>
      <c r="Q88" s="122"/>
      <c r="R88" s="80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U88" s="21" t="s">
        <v>113</v>
      </c>
    </row>
    <row r="89" spans="1:47" s="6" customFormat="1" ht="24.95" customHeight="1">
      <c r="A89" s="123"/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7">
        <f>N120</f>
        <v>0</v>
      </c>
      <c r="O89" s="128"/>
      <c r="P89" s="128"/>
      <c r="Q89" s="128"/>
      <c r="R89" s="129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</row>
    <row r="90" spans="1:47" s="7" customFormat="1" ht="19.899999999999999" customHeight="1">
      <c r="A90" s="130"/>
      <c r="B90" s="131"/>
      <c r="C90" s="132"/>
      <c r="D90" s="133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34">
        <f>N121</f>
        <v>0</v>
      </c>
      <c r="O90" s="135"/>
      <c r="P90" s="135"/>
      <c r="Q90" s="135"/>
      <c r="R90" s="136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</row>
    <row r="91" spans="1:47" s="7" customFormat="1" ht="19.899999999999999" customHeight="1">
      <c r="A91" s="130"/>
      <c r="B91" s="131"/>
      <c r="C91" s="132"/>
      <c r="D91" s="133" t="s">
        <v>116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34">
        <f>N138</f>
        <v>0</v>
      </c>
      <c r="O91" s="135"/>
      <c r="P91" s="135"/>
      <c r="Q91" s="135"/>
      <c r="R91" s="136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</row>
    <row r="92" spans="1:47" s="7" customFormat="1" ht="19.899999999999999" customHeight="1">
      <c r="A92" s="130"/>
      <c r="B92" s="131"/>
      <c r="C92" s="132"/>
      <c r="D92" s="133" t="s">
        <v>117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4">
        <f>N139</f>
        <v>0</v>
      </c>
      <c r="O92" s="135"/>
      <c r="P92" s="135"/>
      <c r="Q92" s="135"/>
      <c r="R92" s="136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</row>
    <row r="93" spans="1:47" s="7" customFormat="1" ht="19.899999999999999" customHeight="1">
      <c r="A93" s="130"/>
      <c r="B93" s="131"/>
      <c r="C93" s="132"/>
      <c r="D93" s="133" t="s">
        <v>118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4">
        <f>N187</f>
        <v>0</v>
      </c>
      <c r="O93" s="135"/>
      <c r="P93" s="135"/>
      <c r="Q93" s="135"/>
      <c r="R93" s="136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</row>
    <row r="94" spans="1:47" s="6" customFormat="1" ht="24.95" customHeight="1">
      <c r="A94" s="123"/>
      <c r="B94" s="124"/>
      <c r="C94" s="125"/>
      <c r="D94" s="126" t="s">
        <v>119</v>
      </c>
      <c r="E94" s="125"/>
      <c r="F94" s="125"/>
      <c r="G94" s="125"/>
      <c r="H94" s="125"/>
      <c r="I94" s="125"/>
      <c r="J94" s="125"/>
      <c r="K94" s="125"/>
      <c r="L94" s="125"/>
      <c r="M94" s="125"/>
      <c r="N94" s="127">
        <f>N194</f>
        <v>0</v>
      </c>
      <c r="O94" s="128"/>
      <c r="P94" s="128"/>
      <c r="Q94" s="128"/>
      <c r="R94" s="129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123"/>
    </row>
    <row r="95" spans="1:47" s="7" customFormat="1" ht="19.899999999999999" customHeight="1">
      <c r="A95" s="130"/>
      <c r="B95" s="131"/>
      <c r="C95" s="132"/>
      <c r="D95" s="133" t="s">
        <v>120</v>
      </c>
      <c r="E95" s="132"/>
      <c r="F95" s="132"/>
      <c r="G95" s="132"/>
      <c r="H95" s="132"/>
      <c r="I95" s="132"/>
      <c r="J95" s="132"/>
      <c r="K95" s="132"/>
      <c r="L95" s="132"/>
      <c r="M95" s="132"/>
      <c r="N95" s="134">
        <f>N195</f>
        <v>0</v>
      </c>
      <c r="O95" s="135"/>
      <c r="P95" s="135"/>
      <c r="Q95" s="135"/>
      <c r="R95" s="136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</row>
    <row r="96" spans="1:47" s="7" customFormat="1" ht="19.899999999999999" customHeight="1">
      <c r="A96" s="130"/>
      <c r="B96" s="131"/>
      <c r="C96" s="132"/>
      <c r="D96" s="133" t="s">
        <v>121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34">
        <f>N209</f>
        <v>0</v>
      </c>
      <c r="O96" s="135"/>
      <c r="P96" s="135"/>
      <c r="Q96" s="135"/>
      <c r="R96" s="136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</row>
    <row r="97" spans="1:29" s="6" customFormat="1" ht="24.95" customHeight="1">
      <c r="A97" s="123"/>
      <c r="B97" s="124"/>
      <c r="C97" s="125"/>
      <c r="D97" s="126" t="s">
        <v>122</v>
      </c>
      <c r="E97" s="125"/>
      <c r="F97" s="125"/>
      <c r="G97" s="125"/>
      <c r="H97" s="125"/>
      <c r="I97" s="125"/>
      <c r="J97" s="125"/>
      <c r="K97" s="125"/>
      <c r="L97" s="125"/>
      <c r="M97" s="125"/>
      <c r="N97" s="127">
        <f>N220</f>
        <v>0</v>
      </c>
      <c r="O97" s="128"/>
      <c r="P97" s="128"/>
      <c r="Q97" s="128"/>
      <c r="R97" s="129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</row>
    <row r="98" spans="1:29" s="7" customFormat="1" ht="19.899999999999999" customHeight="1">
      <c r="A98" s="130"/>
      <c r="B98" s="131"/>
      <c r="C98" s="132"/>
      <c r="D98" s="133" t="s">
        <v>123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34">
        <f>N221</f>
        <v>0</v>
      </c>
      <c r="O98" s="135"/>
      <c r="P98" s="135"/>
      <c r="Q98" s="135"/>
      <c r="R98" s="136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</row>
    <row r="99" spans="1:29" s="1" customFormat="1" ht="21.75" customHeight="1">
      <c r="A99" s="74"/>
      <c r="B99" s="75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80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</row>
    <row r="100" spans="1:29" s="1" customFormat="1" ht="29.25" customHeight="1">
      <c r="A100" s="74"/>
      <c r="B100" s="75"/>
      <c r="C100" s="120" t="s">
        <v>124</v>
      </c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122">
        <v>0</v>
      </c>
      <c r="O100" s="137"/>
      <c r="P100" s="137"/>
      <c r="Q100" s="137"/>
      <c r="R100" s="80"/>
      <c r="S100" s="74"/>
      <c r="T100" s="138"/>
      <c r="U100" s="139" t="s">
        <v>42</v>
      </c>
      <c r="V100" s="74"/>
      <c r="W100" s="74"/>
      <c r="X100" s="74"/>
      <c r="Y100" s="74"/>
      <c r="Z100" s="74"/>
      <c r="AA100" s="74"/>
      <c r="AB100" s="74"/>
      <c r="AC100" s="74"/>
    </row>
    <row r="101" spans="1:29" s="1" customFormat="1" ht="18" customHeight="1">
      <c r="A101" s="74"/>
      <c r="B101" s="75"/>
      <c r="C101" s="76"/>
      <c r="D101" s="76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80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</row>
    <row r="102" spans="1:29" s="1" customFormat="1" ht="29.25" customHeight="1">
      <c r="A102" s="74"/>
      <c r="B102" s="75"/>
      <c r="C102" s="140" t="s">
        <v>97</v>
      </c>
      <c r="D102" s="95"/>
      <c r="E102" s="95"/>
      <c r="F102" s="95"/>
      <c r="G102" s="95"/>
      <c r="H102" s="95"/>
      <c r="I102" s="95"/>
      <c r="J102" s="95"/>
      <c r="K102" s="95"/>
      <c r="L102" s="141">
        <f>ROUND(SUM(N88+N100),2)</f>
        <v>0</v>
      </c>
      <c r="M102" s="141"/>
      <c r="N102" s="141"/>
      <c r="O102" s="141"/>
      <c r="P102" s="141"/>
      <c r="Q102" s="141"/>
      <c r="R102" s="80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</row>
    <row r="103" spans="1:29" s="1" customFormat="1" ht="6.95" customHeight="1">
      <c r="A103" s="74"/>
      <c r="B103" s="110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2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</row>
    <row r="104" spans="1:29">
      <c r="A104" s="57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</row>
    <row r="105" spans="1:29">
      <c r="A105" s="57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</row>
    <row r="106" spans="1:29">
      <c r="A106" s="57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</row>
    <row r="107" spans="1:29" s="1" customFormat="1" ht="6.95" customHeight="1">
      <c r="A107" s="74"/>
      <c r="B107" s="113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  <c r="R107" s="115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</row>
    <row r="108" spans="1:29" s="1" customFormat="1" ht="36.950000000000003" customHeight="1">
      <c r="A108" s="74"/>
      <c r="B108" s="75"/>
      <c r="C108" s="66" t="s">
        <v>125</v>
      </c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0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</row>
    <row r="109" spans="1:29" s="1" customFormat="1" ht="6.95" customHeight="1">
      <c r="A109" s="74"/>
      <c r="B109" s="75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80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</row>
    <row r="110" spans="1:29" s="1" customFormat="1" ht="30" customHeight="1">
      <c r="A110" s="74"/>
      <c r="B110" s="75"/>
      <c r="C110" s="71" t="s">
        <v>17</v>
      </c>
      <c r="D110" s="76"/>
      <c r="E110" s="76"/>
      <c r="F110" s="72" t="str">
        <f>F6</f>
        <v>MŠ Pohořská - kanalizace</v>
      </c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6"/>
      <c r="R110" s="80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</row>
    <row r="111" spans="1:29" s="1" customFormat="1" ht="36.950000000000003" customHeight="1">
      <c r="A111" s="74"/>
      <c r="B111" s="75"/>
      <c r="C111" s="116" t="s">
        <v>105</v>
      </c>
      <c r="D111" s="76"/>
      <c r="E111" s="76"/>
      <c r="F111" s="117" t="str">
        <f>F7</f>
        <v>SO.00 - Bourací práce</v>
      </c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6"/>
      <c r="R111" s="80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</row>
    <row r="112" spans="1:29" s="1" customFormat="1" ht="6.95" customHeight="1">
      <c r="A112" s="74"/>
      <c r="B112" s="75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80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</row>
    <row r="113" spans="1:65" s="1" customFormat="1" ht="18" customHeight="1">
      <c r="A113" s="74"/>
      <c r="B113" s="75"/>
      <c r="C113" s="71" t="s">
        <v>21</v>
      </c>
      <c r="D113" s="76"/>
      <c r="E113" s="76"/>
      <c r="F113" s="81" t="str">
        <f>F9</f>
        <v>Pohořská 988/23, 742 35 Odry</v>
      </c>
      <c r="G113" s="76"/>
      <c r="H113" s="76"/>
      <c r="I113" s="76"/>
      <c r="J113" s="76"/>
      <c r="K113" s="71" t="s">
        <v>23</v>
      </c>
      <c r="L113" s="76"/>
      <c r="M113" s="82" t="str">
        <f>IF(O9="","",O9)</f>
        <v>11. 5. 2020</v>
      </c>
      <c r="N113" s="82"/>
      <c r="O113" s="82"/>
      <c r="P113" s="82"/>
      <c r="Q113" s="76"/>
      <c r="R113" s="80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</row>
    <row r="114" spans="1:65" s="1" customFormat="1" ht="6.95" customHeight="1">
      <c r="A114" s="74"/>
      <c r="B114" s="75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80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</row>
    <row r="115" spans="1:65" s="1" customFormat="1" ht="15">
      <c r="A115" s="74"/>
      <c r="B115" s="75"/>
      <c r="C115" s="71" t="s">
        <v>25</v>
      </c>
      <c r="D115" s="76"/>
      <c r="E115" s="76"/>
      <c r="F115" s="81" t="str">
        <f>E12</f>
        <v>Město Odry</v>
      </c>
      <c r="G115" s="76"/>
      <c r="H115" s="76"/>
      <c r="I115" s="76"/>
      <c r="J115" s="76"/>
      <c r="K115" s="71" t="s">
        <v>32</v>
      </c>
      <c r="L115" s="76"/>
      <c r="M115" s="83" t="str">
        <f>E18</f>
        <v>Ing. Vendula Kvapilová - BYVAST pro s.r.o.</v>
      </c>
      <c r="N115" s="83"/>
      <c r="O115" s="83"/>
      <c r="P115" s="83"/>
      <c r="Q115" s="83"/>
      <c r="R115" s="80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</row>
    <row r="116" spans="1:65" s="1" customFormat="1" ht="14.45" customHeight="1">
      <c r="A116" s="74"/>
      <c r="B116" s="75"/>
      <c r="C116" s="71" t="s">
        <v>30</v>
      </c>
      <c r="D116" s="76"/>
      <c r="E116" s="76"/>
      <c r="F116" s="81" t="str">
        <f>IF(E15="","",E15)</f>
        <v xml:space="preserve"> </v>
      </c>
      <c r="G116" s="76"/>
      <c r="H116" s="76"/>
      <c r="I116" s="76"/>
      <c r="J116" s="76"/>
      <c r="K116" s="71" t="s">
        <v>36</v>
      </c>
      <c r="L116" s="76"/>
      <c r="M116" s="83" t="str">
        <f>E21</f>
        <v>Jakub Hajný</v>
      </c>
      <c r="N116" s="83"/>
      <c r="O116" s="83"/>
      <c r="P116" s="83"/>
      <c r="Q116" s="83"/>
      <c r="R116" s="80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</row>
    <row r="117" spans="1:65" s="1" customFormat="1" ht="10.35" customHeight="1">
      <c r="A117" s="74"/>
      <c r="B117" s="75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80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</row>
    <row r="118" spans="1:65" s="8" customFormat="1" ht="29.25" customHeight="1">
      <c r="A118" s="142"/>
      <c r="B118" s="143"/>
      <c r="C118" s="144" t="s">
        <v>126</v>
      </c>
      <c r="D118" s="145" t="s">
        <v>127</v>
      </c>
      <c r="E118" s="145" t="s">
        <v>60</v>
      </c>
      <c r="F118" s="146" t="s">
        <v>128</v>
      </c>
      <c r="G118" s="146"/>
      <c r="H118" s="146"/>
      <c r="I118" s="146"/>
      <c r="J118" s="145" t="s">
        <v>129</v>
      </c>
      <c r="K118" s="145" t="s">
        <v>130</v>
      </c>
      <c r="L118" s="146" t="s">
        <v>131</v>
      </c>
      <c r="M118" s="146"/>
      <c r="N118" s="146" t="s">
        <v>111</v>
      </c>
      <c r="O118" s="146"/>
      <c r="P118" s="146"/>
      <c r="Q118" s="147"/>
      <c r="R118" s="148"/>
      <c r="S118" s="142"/>
      <c r="T118" s="149" t="s">
        <v>132</v>
      </c>
      <c r="U118" s="150" t="s">
        <v>42</v>
      </c>
      <c r="V118" s="150" t="s">
        <v>133</v>
      </c>
      <c r="W118" s="150" t="s">
        <v>134</v>
      </c>
      <c r="X118" s="150" t="s">
        <v>135</v>
      </c>
      <c r="Y118" s="150" t="s">
        <v>136</v>
      </c>
      <c r="Z118" s="150" t="s">
        <v>137</v>
      </c>
      <c r="AA118" s="151" t="s">
        <v>138</v>
      </c>
      <c r="AB118" s="142"/>
      <c r="AC118" s="142"/>
    </row>
    <row r="119" spans="1:65" s="1" customFormat="1" ht="29.25" customHeight="1">
      <c r="A119" s="74"/>
      <c r="B119" s="75"/>
      <c r="C119" s="152" t="s">
        <v>107</v>
      </c>
      <c r="D119" s="76"/>
      <c r="E119" s="76"/>
      <c r="F119" s="76"/>
      <c r="G119" s="76"/>
      <c r="H119" s="76"/>
      <c r="I119" s="76"/>
      <c r="J119" s="76"/>
      <c r="K119" s="76"/>
      <c r="L119" s="211"/>
      <c r="M119" s="211"/>
      <c r="N119" s="153">
        <f>BK119</f>
        <v>0</v>
      </c>
      <c r="O119" s="154"/>
      <c r="P119" s="154"/>
      <c r="Q119" s="154"/>
      <c r="R119" s="80"/>
      <c r="S119" s="74"/>
      <c r="T119" s="155"/>
      <c r="U119" s="85"/>
      <c r="V119" s="85"/>
      <c r="W119" s="156">
        <f>W120+W194+W220</f>
        <v>719.09188399999994</v>
      </c>
      <c r="X119" s="85"/>
      <c r="Y119" s="156">
        <f>Y120+Y194+Y220</f>
        <v>3.7940000000000001E-4</v>
      </c>
      <c r="Z119" s="85"/>
      <c r="AA119" s="157">
        <f>AA120+AA194+AA220</f>
        <v>47.085505900000015</v>
      </c>
      <c r="AB119" s="74"/>
      <c r="AC119" s="74"/>
      <c r="AT119" s="21" t="s">
        <v>77</v>
      </c>
      <c r="AU119" s="21" t="s">
        <v>113</v>
      </c>
      <c r="BK119" s="36">
        <f>BK120+BK194+BK220</f>
        <v>0</v>
      </c>
    </row>
    <row r="120" spans="1:65" s="9" customFormat="1" ht="37.35" customHeight="1">
      <c r="A120" s="158"/>
      <c r="B120" s="159"/>
      <c r="C120" s="160"/>
      <c r="D120" s="161" t="s">
        <v>114</v>
      </c>
      <c r="E120" s="161"/>
      <c r="F120" s="161"/>
      <c r="G120" s="161"/>
      <c r="H120" s="161"/>
      <c r="I120" s="161"/>
      <c r="J120" s="161"/>
      <c r="K120" s="161"/>
      <c r="L120" s="212"/>
      <c r="M120" s="212"/>
      <c r="N120" s="162">
        <f>BK120</f>
        <v>0</v>
      </c>
      <c r="O120" s="127"/>
      <c r="P120" s="127"/>
      <c r="Q120" s="127"/>
      <c r="R120" s="163"/>
      <c r="S120" s="158"/>
      <c r="T120" s="164"/>
      <c r="U120" s="160"/>
      <c r="V120" s="160"/>
      <c r="W120" s="165">
        <f>W121+W138+W139+W187</f>
        <v>703.09710999999993</v>
      </c>
      <c r="X120" s="160"/>
      <c r="Y120" s="165">
        <f>Y121+Y138+Y139+Y187</f>
        <v>3.7940000000000001E-4</v>
      </c>
      <c r="Z120" s="160"/>
      <c r="AA120" s="166">
        <f>AA121+AA138+AA139+AA187</f>
        <v>46.534394000000013</v>
      </c>
      <c r="AB120" s="158"/>
      <c r="AC120" s="158"/>
      <c r="AR120" s="41" t="s">
        <v>86</v>
      </c>
      <c r="AT120" s="42" t="s">
        <v>77</v>
      </c>
      <c r="AU120" s="42" t="s">
        <v>78</v>
      </c>
      <c r="AY120" s="41" t="s">
        <v>139</v>
      </c>
      <c r="BK120" s="43">
        <f>BK121+BK138+BK139+BK187</f>
        <v>0</v>
      </c>
    </row>
    <row r="121" spans="1:65" s="9" customFormat="1" ht="19.899999999999999" customHeight="1">
      <c r="A121" s="158"/>
      <c r="B121" s="159"/>
      <c r="C121" s="160"/>
      <c r="D121" s="167" t="s">
        <v>115</v>
      </c>
      <c r="E121" s="167"/>
      <c r="F121" s="167"/>
      <c r="G121" s="167"/>
      <c r="H121" s="167"/>
      <c r="I121" s="167"/>
      <c r="J121" s="167"/>
      <c r="K121" s="167"/>
      <c r="L121" s="213"/>
      <c r="M121" s="213"/>
      <c r="N121" s="168">
        <f>BK121</f>
        <v>0</v>
      </c>
      <c r="O121" s="169"/>
      <c r="P121" s="169"/>
      <c r="Q121" s="169"/>
      <c r="R121" s="163"/>
      <c r="S121" s="158"/>
      <c r="T121" s="164"/>
      <c r="U121" s="160"/>
      <c r="V121" s="160"/>
      <c r="W121" s="165">
        <f>SUM(W122:W137)</f>
        <v>296.50223499999993</v>
      </c>
      <c r="X121" s="160"/>
      <c r="Y121" s="165">
        <f>SUM(Y122:Y137)</f>
        <v>0</v>
      </c>
      <c r="Z121" s="160"/>
      <c r="AA121" s="166">
        <f>SUM(AA122:AA137)</f>
        <v>0.63023999999999991</v>
      </c>
      <c r="AB121" s="158"/>
      <c r="AC121" s="158"/>
      <c r="AR121" s="41" t="s">
        <v>86</v>
      </c>
      <c r="AT121" s="42" t="s">
        <v>77</v>
      </c>
      <c r="AU121" s="42" t="s">
        <v>86</v>
      </c>
      <c r="AY121" s="41" t="s">
        <v>139</v>
      </c>
      <c r="BK121" s="43">
        <f>SUM(BK122:BK137)</f>
        <v>0</v>
      </c>
    </row>
    <row r="122" spans="1:65" s="1" customFormat="1" ht="25.5" customHeight="1">
      <c r="A122" s="74"/>
      <c r="B122" s="75"/>
      <c r="C122" s="170" t="s">
        <v>140</v>
      </c>
      <c r="D122" s="170" t="s">
        <v>141</v>
      </c>
      <c r="E122" s="171" t="s">
        <v>142</v>
      </c>
      <c r="F122" s="172" t="s">
        <v>143</v>
      </c>
      <c r="G122" s="172"/>
      <c r="H122" s="172"/>
      <c r="I122" s="172"/>
      <c r="J122" s="173" t="s">
        <v>144</v>
      </c>
      <c r="K122" s="174">
        <v>1.04</v>
      </c>
      <c r="L122" s="214"/>
      <c r="M122" s="214"/>
      <c r="N122" s="175">
        <f>ROUND(L122*K122,2)</f>
        <v>0</v>
      </c>
      <c r="O122" s="175"/>
      <c r="P122" s="175"/>
      <c r="Q122" s="175"/>
      <c r="R122" s="80"/>
      <c r="S122" s="74"/>
      <c r="T122" s="176" t="s">
        <v>5</v>
      </c>
      <c r="U122" s="177" t="s">
        <v>43</v>
      </c>
      <c r="V122" s="178">
        <v>1.3029999999999999</v>
      </c>
      <c r="W122" s="178">
        <f>V122*K122</f>
        <v>1.3551199999999999</v>
      </c>
      <c r="X122" s="178">
        <v>0</v>
      </c>
      <c r="Y122" s="178">
        <f>X122*K122</f>
        <v>0</v>
      </c>
      <c r="Z122" s="178">
        <v>0.28999999999999998</v>
      </c>
      <c r="AA122" s="179">
        <f>Z122*K122</f>
        <v>0.30159999999999998</v>
      </c>
      <c r="AB122" s="74"/>
      <c r="AC122" s="74"/>
      <c r="AR122" s="21" t="s">
        <v>145</v>
      </c>
      <c r="AT122" s="21" t="s">
        <v>141</v>
      </c>
      <c r="AU122" s="21" t="s">
        <v>103</v>
      </c>
      <c r="AY122" s="21" t="s">
        <v>139</v>
      </c>
      <c r="BE122" s="47">
        <f>IF(U122="základní",N122,0)</f>
        <v>0</v>
      </c>
      <c r="BF122" s="47">
        <f>IF(U122="snížená",N122,0)</f>
        <v>0</v>
      </c>
      <c r="BG122" s="47">
        <f>IF(U122="zákl. přenesená",N122,0)</f>
        <v>0</v>
      </c>
      <c r="BH122" s="47">
        <f>IF(U122="sníž. přenesená",N122,0)</f>
        <v>0</v>
      </c>
      <c r="BI122" s="47">
        <f>IF(U122="nulová",N122,0)</f>
        <v>0</v>
      </c>
      <c r="BJ122" s="21" t="s">
        <v>86</v>
      </c>
      <c r="BK122" s="47">
        <f>ROUND(L122*K122,2)</f>
        <v>0</v>
      </c>
      <c r="BL122" s="21" t="s">
        <v>145</v>
      </c>
      <c r="BM122" s="21" t="s">
        <v>146</v>
      </c>
    </row>
    <row r="123" spans="1:65" s="1" customFormat="1" ht="25.5" customHeight="1">
      <c r="A123" s="74"/>
      <c r="B123" s="75"/>
      <c r="C123" s="170" t="s">
        <v>147</v>
      </c>
      <c r="D123" s="170" t="s">
        <v>141</v>
      </c>
      <c r="E123" s="171" t="s">
        <v>148</v>
      </c>
      <c r="F123" s="172" t="s">
        <v>149</v>
      </c>
      <c r="G123" s="172"/>
      <c r="H123" s="172"/>
      <c r="I123" s="172"/>
      <c r="J123" s="173" t="s">
        <v>144</v>
      </c>
      <c r="K123" s="174">
        <v>1.04</v>
      </c>
      <c r="L123" s="214"/>
      <c r="M123" s="214"/>
      <c r="N123" s="175">
        <f>ROUND(L123*K123,2)</f>
        <v>0</v>
      </c>
      <c r="O123" s="175"/>
      <c r="P123" s="175"/>
      <c r="Q123" s="175"/>
      <c r="R123" s="80"/>
      <c r="S123" s="74"/>
      <c r="T123" s="176" t="s">
        <v>5</v>
      </c>
      <c r="U123" s="177" t="s">
        <v>43</v>
      </c>
      <c r="V123" s="178">
        <v>1.3140000000000001</v>
      </c>
      <c r="W123" s="178">
        <f>V123*K123</f>
        <v>1.36656</v>
      </c>
      <c r="X123" s="178">
        <v>0</v>
      </c>
      <c r="Y123" s="178">
        <f>X123*K123</f>
        <v>0</v>
      </c>
      <c r="Z123" s="178">
        <v>0.316</v>
      </c>
      <c r="AA123" s="179">
        <f>Z123*K123</f>
        <v>0.32863999999999999</v>
      </c>
      <c r="AB123" s="74"/>
      <c r="AC123" s="74"/>
      <c r="AR123" s="21" t="s">
        <v>145</v>
      </c>
      <c r="AT123" s="21" t="s">
        <v>141</v>
      </c>
      <c r="AU123" s="21" t="s">
        <v>103</v>
      </c>
      <c r="AY123" s="21" t="s">
        <v>139</v>
      </c>
      <c r="BE123" s="47">
        <f>IF(U123="základní",N123,0)</f>
        <v>0</v>
      </c>
      <c r="BF123" s="47">
        <f>IF(U123="snížená",N123,0)</f>
        <v>0</v>
      </c>
      <c r="BG123" s="47">
        <f>IF(U123="zákl. přenesená",N123,0)</f>
        <v>0</v>
      </c>
      <c r="BH123" s="47">
        <f>IF(U123="sníž. přenesená",N123,0)</f>
        <v>0</v>
      </c>
      <c r="BI123" s="47">
        <f>IF(U123="nulová",N123,0)</f>
        <v>0</v>
      </c>
      <c r="BJ123" s="21" t="s">
        <v>86</v>
      </c>
      <c r="BK123" s="47">
        <f>ROUND(L123*K123,2)</f>
        <v>0</v>
      </c>
      <c r="BL123" s="21" t="s">
        <v>145</v>
      </c>
      <c r="BM123" s="21" t="s">
        <v>150</v>
      </c>
    </row>
    <row r="124" spans="1:65" s="1" customFormat="1" ht="25.5" customHeight="1">
      <c r="A124" s="74"/>
      <c r="B124" s="75"/>
      <c r="C124" s="170" t="s">
        <v>151</v>
      </c>
      <c r="D124" s="170" t="s">
        <v>141</v>
      </c>
      <c r="E124" s="171" t="s">
        <v>152</v>
      </c>
      <c r="F124" s="172" t="s">
        <v>153</v>
      </c>
      <c r="G124" s="172"/>
      <c r="H124" s="172"/>
      <c r="I124" s="172"/>
      <c r="J124" s="173" t="s">
        <v>154</v>
      </c>
      <c r="K124" s="174">
        <v>30.895</v>
      </c>
      <c r="L124" s="214"/>
      <c r="M124" s="214"/>
      <c r="N124" s="175">
        <f>ROUND(L124*K124,2)</f>
        <v>0</v>
      </c>
      <c r="O124" s="175"/>
      <c r="P124" s="175"/>
      <c r="Q124" s="175"/>
      <c r="R124" s="80"/>
      <c r="S124" s="74"/>
      <c r="T124" s="176" t="s">
        <v>5</v>
      </c>
      <c r="U124" s="177" t="s">
        <v>43</v>
      </c>
      <c r="V124" s="178">
        <v>7.7039999999999997</v>
      </c>
      <c r="W124" s="178">
        <f>V124*K124</f>
        <v>238.01507999999998</v>
      </c>
      <c r="X124" s="178">
        <v>0</v>
      </c>
      <c r="Y124" s="178">
        <f>X124*K124</f>
        <v>0</v>
      </c>
      <c r="Z124" s="178">
        <v>0</v>
      </c>
      <c r="AA124" s="179">
        <f>Z124*K124</f>
        <v>0</v>
      </c>
      <c r="AB124" s="74"/>
      <c r="AC124" s="74"/>
      <c r="AR124" s="21" t="s">
        <v>145</v>
      </c>
      <c r="AT124" s="21" t="s">
        <v>141</v>
      </c>
      <c r="AU124" s="21" t="s">
        <v>103</v>
      </c>
      <c r="AY124" s="21" t="s">
        <v>139</v>
      </c>
      <c r="BE124" s="47">
        <f>IF(U124="základní",N124,0)</f>
        <v>0</v>
      </c>
      <c r="BF124" s="47">
        <f>IF(U124="snížená",N124,0)</f>
        <v>0</v>
      </c>
      <c r="BG124" s="47">
        <f>IF(U124="zákl. přenesená",N124,0)</f>
        <v>0</v>
      </c>
      <c r="BH124" s="47">
        <f>IF(U124="sníž. přenesená",N124,0)</f>
        <v>0</v>
      </c>
      <c r="BI124" s="47">
        <f>IF(U124="nulová",N124,0)</f>
        <v>0</v>
      </c>
      <c r="BJ124" s="21" t="s">
        <v>86</v>
      </c>
      <c r="BK124" s="47">
        <f>ROUND(L124*K124,2)</f>
        <v>0</v>
      </c>
      <c r="BL124" s="21" t="s">
        <v>145</v>
      </c>
      <c r="BM124" s="21" t="s">
        <v>155</v>
      </c>
    </row>
    <row r="125" spans="1:65" s="10" customFormat="1" ht="16.5" customHeight="1">
      <c r="A125" s="180"/>
      <c r="B125" s="181"/>
      <c r="C125" s="182"/>
      <c r="D125" s="182"/>
      <c r="E125" s="183" t="s">
        <v>5</v>
      </c>
      <c r="F125" s="184" t="s">
        <v>156</v>
      </c>
      <c r="G125" s="185"/>
      <c r="H125" s="185"/>
      <c r="I125" s="185"/>
      <c r="J125" s="182"/>
      <c r="K125" s="186">
        <v>2.0950000000000002</v>
      </c>
      <c r="L125" s="215"/>
      <c r="M125" s="215"/>
      <c r="N125" s="182"/>
      <c r="O125" s="182"/>
      <c r="P125" s="182"/>
      <c r="Q125" s="182"/>
      <c r="R125" s="187"/>
      <c r="S125" s="180"/>
      <c r="T125" s="188"/>
      <c r="U125" s="182"/>
      <c r="V125" s="182"/>
      <c r="W125" s="182"/>
      <c r="X125" s="182"/>
      <c r="Y125" s="182"/>
      <c r="Z125" s="182"/>
      <c r="AA125" s="189"/>
      <c r="AB125" s="180"/>
      <c r="AC125" s="180"/>
      <c r="AT125" s="48" t="s">
        <v>157</v>
      </c>
      <c r="AU125" s="48" t="s">
        <v>103</v>
      </c>
      <c r="AV125" s="10" t="s">
        <v>103</v>
      </c>
      <c r="AW125" s="10" t="s">
        <v>35</v>
      </c>
      <c r="AX125" s="10" t="s">
        <v>78</v>
      </c>
      <c r="AY125" s="48" t="s">
        <v>139</v>
      </c>
    </row>
    <row r="126" spans="1:65" s="10" customFormat="1" ht="16.5" customHeight="1">
      <c r="A126" s="180"/>
      <c r="B126" s="181"/>
      <c r="C126" s="182"/>
      <c r="D126" s="182"/>
      <c r="E126" s="183" t="s">
        <v>5</v>
      </c>
      <c r="F126" s="190" t="s">
        <v>158</v>
      </c>
      <c r="G126" s="191"/>
      <c r="H126" s="191"/>
      <c r="I126" s="191"/>
      <c r="J126" s="182"/>
      <c r="K126" s="186">
        <v>1.8320000000000001</v>
      </c>
      <c r="L126" s="215"/>
      <c r="M126" s="215"/>
      <c r="N126" s="182"/>
      <c r="O126" s="182"/>
      <c r="P126" s="182"/>
      <c r="Q126" s="182"/>
      <c r="R126" s="187"/>
      <c r="S126" s="180"/>
      <c r="T126" s="188"/>
      <c r="U126" s="182"/>
      <c r="V126" s="182"/>
      <c r="W126" s="182"/>
      <c r="X126" s="182"/>
      <c r="Y126" s="182"/>
      <c r="Z126" s="182"/>
      <c r="AA126" s="189"/>
      <c r="AB126" s="180"/>
      <c r="AC126" s="180"/>
      <c r="AT126" s="48" t="s">
        <v>157</v>
      </c>
      <c r="AU126" s="48" t="s">
        <v>103</v>
      </c>
      <c r="AV126" s="10" t="s">
        <v>103</v>
      </c>
      <c r="AW126" s="10" t="s">
        <v>35</v>
      </c>
      <c r="AX126" s="10" t="s">
        <v>78</v>
      </c>
      <c r="AY126" s="48" t="s">
        <v>139</v>
      </c>
    </row>
    <row r="127" spans="1:65" s="10" customFormat="1" ht="16.5" customHeight="1">
      <c r="A127" s="180"/>
      <c r="B127" s="181"/>
      <c r="C127" s="182"/>
      <c r="D127" s="182"/>
      <c r="E127" s="183" t="s">
        <v>5</v>
      </c>
      <c r="F127" s="190" t="s">
        <v>159</v>
      </c>
      <c r="G127" s="191"/>
      <c r="H127" s="191"/>
      <c r="I127" s="191"/>
      <c r="J127" s="182"/>
      <c r="K127" s="186">
        <v>13.224</v>
      </c>
      <c r="L127" s="215"/>
      <c r="M127" s="215"/>
      <c r="N127" s="182"/>
      <c r="O127" s="182"/>
      <c r="P127" s="182"/>
      <c r="Q127" s="182"/>
      <c r="R127" s="187"/>
      <c r="S127" s="180"/>
      <c r="T127" s="188"/>
      <c r="U127" s="182"/>
      <c r="V127" s="182"/>
      <c r="W127" s="182"/>
      <c r="X127" s="182"/>
      <c r="Y127" s="182"/>
      <c r="Z127" s="182"/>
      <c r="AA127" s="189"/>
      <c r="AB127" s="180"/>
      <c r="AC127" s="180"/>
      <c r="AT127" s="48" t="s">
        <v>157</v>
      </c>
      <c r="AU127" s="48" t="s">
        <v>103</v>
      </c>
      <c r="AV127" s="10" t="s">
        <v>103</v>
      </c>
      <c r="AW127" s="10" t="s">
        <v>35</v>
      </c>
      <c r="AX127" s="10" t="s">
        <v>78</v>
      </c>
      <c r="AY127" s="48" t="s">
        <v>139</v>
      </c>
    </row>
    <row r="128" spans="1:65" s="10" customFormat="1" ht="16.5" customHeight="1">
      <c r="A128" s="180"/>
      <c r="B128" s="181"/>
      <c r="C128" s="182"/>
      <c r="D128" s="182"/>
      <c r="E128" s="183" t="s">
        <v>5</v>
      </c>
      <c r="F128" s="190" t="s">
        <v>160</v>
      </c>
      <c r="G128" s="191"/>
      <c r="H128" s="191"/>
      <c r="I128" s="191"/>
      <c r="J128" s="182"/>
      <c r="K128" s="186">
        <v>1.0960000000000001</v>
      </c>
      <c r="L128" s="215"/>
      <c r="M128" s="215"/>
      <c r="N128" s="182"/>
      <c r="O128" s="182"/>
      <c r="P128" s="182"/>
      <c r="Q128" s="182"/>
      <c r="R128" s="187"/>
      <c r="S128" s="180"/>
      <c r="T128" s="188"/>
      <c r="U128" s="182"/>
      <c r="V128" s="182"/>
      <c r="W128" s="182"/>
      <c r="X128" s="182"/>
      <c r="Y128" s="182"/>
      <c r="Z128" s="182"/>
      <c r="AA128" s="189"/>
      <c r="AB128" s="180"/>
      <c r="AC128" s="180"/>
      <c r="AT128" s="48" t="s">
        <v>157</v>
      </c>
      <c r="AU128" s="48" t="s">
        <v>103</v>
      </c>
      <c r="AV128" s="10" t="s">
        <v>103</v>
      </c>
      <c r="AW128" s="10" t="s">
        <v>35</v>
      </c>
      <c r="AX128" s="10" t="s">
        <v>78</v>
      </c>
      <c r="AY128" s="48" t="s">
        <v>139</v>
      </c>
    </row>
    <row r="129" spans="1:65" s="10" customFormat="1" ht="16.5" customHeight="1">
      <c r="A129" s="180"/>
      <c r="B129" s="181"/>
      <c r="C129" s="182"/>
      <c r="D129" s="182"/>
      <c r="E129" s="183" t="s">
        <v>5</v>
      </c>
      <c r="F129" s="190" t="s">
        <v>161</v>
      </c>
      <c r="G129" s="191"/>
      <c r="H129" s="191"/>
      <c r="I129" s="191"/>
      <c r="J129" s="182"/>
      <c r="K129" s="186">
        <v>1.3360000000000001</v>
      </c>
      <c r="L129" s="215"/>
      <c r="M129" s="215"/>
      <c r="N129" s="182"/>
      <c r="O129" s="182"/>
      <c r="P129" s="182"/>
      <c r="Q129" s="182"/>
      <c r="R129" s="187"/>
      <c r="S129" s="180"/>
      <c r="T129" s="188"/>
      <c r="U129" s="182"/>
      <c r="V129" s="182"/>
      <c r="W129" s="182"/>
      <c r="X129" s="182"/>
      <c r="Y129" s="182"/>
      <c r="Z129" s="182"/>
      <c r="AA129" s="189"/>
      <c r="AB129" s="180"/>
      <c r="AC129" s="180"/>
      <c r="AT129" s="48" t="s">
        <v>157</v>
      </c>
      <c r="AU129" s="48" t="s">
        <v>103</v>
      </c>
      <c r="AV129" s="10" t="s">
        <v>103</v>
      </c>
      <c r="AW129" s="10" t="s">
        <v>35</v>
      </c>
      <c r="AX129" s="10" t="s">
        <v>78</v>
      </c>
      <c r="AY129" s="48" t="s">
        <v>139</v>
      </c>
    </row>
    <row r="130" spans="1:65" s="10" customFormat="1" ht="16.5" customHeight="1">
      <c r="A130" s="180"/>
      <c r="B130" s="181"/>
      <c r="C130" s="182"/>
      <c r="D130" s="182"/>
      <c r="E130" s="183" t="s">
        <v>5</v>
      </c>
      <c r="F130" s="190" t="s">
        <v>162</v>
      </c>
      <c r="G130" s="191"/>
      <c r="H130" s="191"/>
      <c r="I130" s="191"/>
      <c r="J130" s="182"/>
      <c r="K130" s="186">
        <v>1.296</v>
      </c>
      <c r="L130" s="215"/>
      <c r="M130" s="215"/>
      <c r="N130" s="182"/>
      <c r="O130" s="182"/>
      <c r="P130" s="182"/>
      <c r="Q130" s="182"/>
      <c r="R130" s="187"/>
      <c r="S130" s="180"/>
      <c r="T130" s="188"/>
      <c r="U130" s="182"/>
      <c r="V130" s="182"/>
      <c r="W130" s="182"/>
      <c r="X130" s="182"/>
      <c r="Y130" s="182"/>
      <c r="Z130" s="182"/>
      <c r="AA130" s="189"/>
      <c r="AB130" s="180"/>
      <c r="AC130" s="180"/>
      <c r="AT130" s="48" t="s">
        <v>157</v>
      </c>
      <c r="AU130" s="48" t="s">
        <v>103</v>
      </c>
      <c r="AV130" s="10" t="s">
        <v>103</v>
      </c>
      <c r="AW130" s="10" t="s">
        <v>35</v>
      </c>
      <c r="AX130" s="10" t="s">
        <v>78</v>
      </c>
      <c r="AY130" s="48" t="s">
        <v>139</v>
      </c>
    </row>
    <row r="131" spans="1:65" s="10" customFormat="1" ht="16.5" customHeight="1">
      <c r="A131" s="180"/>
      <c r="B131" s="181"/>
      <c r="C131" s="182"/>
      <c r="D131" s="182"/>
      <c r="E131" s="183" t="s">
        <v>5</v>
      </c>
      <c r="F131" s="190" t="s">
        <v>163</v>
      </c>
      <c r="G131" s="191"/>
      <c r="H131" s="191"/>
      <c r="I131" s="191"/>
      <c r="J131" s="182"/>
      <c r="K131" s="186">
        <v>2.0880000000000001</v>
      </c>
      <c r="L131" s="215"/>
      <c r="M131" s="215"/>
      <c r="N131" s="182"/>
      <c r="O131" s="182"/>
      <c r="P131" s="182"/>
      <c r="Q131" s="182"/>
      <c r="R131" s="187"/>
      <c r="S131" s="180"/>
      <c r="T131" s="188"/>
      <c r="U131" s="182"/>
      <c r="V131" s="182"/>
      <c r="W131" s="182"/>
      <c r="X131" s="182"/>
      <c r="Y131" s="182"/>
      <c r="Z131" s="182"/>
      <c r="AA131" s="189"/>
      <c r="AB131" s="180"/>
      <c r="AC131" s="180"/>
      <c r="AT131" s="48" t="s">
        <v>157</v>
      </c>
      <c r="AU131" s="48" t="s">
        <v>103</v>
      </c>
      <c r="AV131" s="10" t="s">
        <v>103</v>
      </c>
      <c r="AW131" s="10" t="s">
        <v>35</v>
      </c>
      <c r="AX131" s="10" t="s">
        <v>78</v>
      </c>
      <c r="AY131" s="48" t="s">
        <v>139</v>
      </c>
    </row>
    <row r="132" spans="1:65" s="10" customFormat="1" ht="16.5" customHeight="1">
      <c r="A132" s="180"/>
      <c r="B132" s="181"/>
      <c r="C132" s="182"/>
      <c r="D132" s="182"/>
      <c r="E132" s="183" t="s">
        <v>5</v>
      </c>
      <c r="F132" s="190" t="s">
        <v>164</v>
      </c>
      <c r="G132" s="191"/>
      <c r="H132" s="191"/>
      <c r="I132" s="191"/>
      <c r="J132" s="182"/>
      <c r="K132" s="186">
        <v>7.0960000000000001</v>
      </c>
      <c r="L132" s="215"/>
      <c r="M132" s="215"/>
      <c r="N132" s="182"/>
      <c r="O132" s="182"/>
      <c r="P132" s="182"/>
      <c r="Q132" s="182"/>
      <c r="R132" s="187"/>
      <c r="S132" s="180"/>
      <c r="T132" s="188"/>
      <c r="U132" s="182"/>
      <c r="V132" s="182"/>
      <c r="W132" s="182"/>
      <c r="X132" s="182"/>
      <c r="Y132" s="182"/>
      <c r="Z132" s="182"/>
      <c r="AA132" s="189"/>
      <c r="AB132" s="180"/>
      <c r="AC132" s="180"/>
      <c r="AT132" s="48" t="s">
        <v>157</v>
      </c>
      <c r="AU132" s="48" t="s">
        <v>103</v>
      </c>
      <c r="AV132" s="10" t="s">
        <v>103</v>
      </c>
      <c r="AW132" s="10" t="s">
        <v>35</v>
      </c>
      <c r="AX132" s="10" t="s">
        <v>78</v>
      </c>
      <c r="AY132" s="48" t="s">
        <v>139</v>
      </c>
    </row>
    <row r="133" spans="1:65" s="10" customFormat="1" ht="16.5" customHeight="1">
      <c r="A133" s="180"/>
      <c r="B133" s="181"/>
      <c r="C133" s="182"/>
      <c r="D133" s="182"/>
      <c r="E133" s="183" t="s">
        <v>5</v>
      </c>
      <c r="F133" s="190" t="s">
        <v>165</v>
      </c>
      <c r="G133" s="191"/>
      <c r="H133" s="191"/>
      <c r="I133" s="191"/>
      <c r="J133" s="182"/>
      <c r="K133" s="186">
        <v>0.83199999999999996</v>
      </c>
      <c r="L133" s="215"/>
      <c r="M133" s="215"/>
      <c r="N133" s="182"/>
      <c r="O133" s="182"/>
      <c r="P133" s="182"/>
      <c r="Q133" s="182"/>
      <c r="R133" s="187"/>
      <c r="S133" s="180"/>
      <c r="T133" s="188"/>
      <c r="U133" s="182"/>
      <c r="V133" s="182"/>
      <c r="W133" s="182"/>
      <c r="X133" s="182"/>
      <c r="Y133" s="182"/>
      <c r="Z133" s="182"/>
      <c r="AA133" s="189"/>
      <c r="AB133" s="180"/>
      <c r="AC133" s="180"/>
      <c r="AT133" s="48" t="s">
        <v>157</v>
      </c>
      <c r="AU133" s="48" t="s">
        <v>103</v>
      </c>
      <c r="AV133" s="10" t="s">
        <v>103</v>
      </c>
      <c r="AW133" s="10" t="s">
        <v>35</v>
      </c>
      <c r="AX133" s="10" t="s">
        <v>78</v>
      </c>
      <c r="AY133" s="48" t="s">
        <v>139</v>
      </c>
    </row>
    <row r="134" spans="1:65" s="11" customFormat="1" ht="16.5" customHeight="1">
      <c r="A134" s="192"/>
      <c r="B134" s="193"/>
      <c r="C134" s="194"/>
      <c r="D134" s="194"/>
      <c r="E134" s="195" t="s">
        <v>5</v>
      </c>
      <c r="F134" s="196" t="s">
        <v>166</v>
      </c>
      <c r="G134" s="197"/>
      <c r="H134" s="197"/>
      <c r="I134" s="197"/>
      <c r="J134" s="194"/>
      <c r="K134" s="198">
        <v>30.895</v>
      </c>
      <c r="L134" s="216"/>
      <c r="M134" s="216"/>
      <c r="N134" s="194"/>
      <c r="O134" s="194"/>
      <c r="P134" s="194"/>
      <c r="Q134" s="194"/>
      <c r="R134" s="199"/>
      <c r="S134" s="192"/>
      <c r="T134" s="200"/>
      <c r="U134" s="194"/>
      <c r="V134" s="194"/>
      <c r="W134" s="194"/>
      <c r="X134" s="194"/>
      <c r="Y134" s="194"/>
      <c r="Z134" s="194"/>
      <c r="AA134" s="201"/>
      <c r="AB134" s="192"/>
      <c r="AC134" s="192"/>
      <c r="AT134" s="49" t="s">
        <v>157</v>
      </c>
      <c r="AU134" s="49" t="s">
        <v>103</v>
      </c>
      <c r="AV134" s="11" t="s">
        <v>145</v>
      </c>
      <c r="AW134" s="11" t="s">
        <v>35</v>
      </c>
      <c r="AX134" s="11" t="s">
        <v>86</v>
      </c>
      <c r="AY134" s="49" t="s">
        <v>139</v>
      </c>
    </row>
    <row r="135" spans="1:65" s="1" customFormat="1" ht="25.5" customHeight="1">
      <c r="A135" s="74"/>
      <c r="B135" s="75"/>
      <c r="C135" s="170" t="s">
        <v>167</v>
      </c>
      <c r="D135" s="170" t="s">
        <v>141</v>
      </c>
      <c r="E135" s="171" t="s">
        <v>168</v>
      </c>
      <c r="F135" s="172" t="s">
        <v>169</v>
      </c>
      <c r="G135" s="172"/>
      <c r="H135" s="172"/>
      <c r="I135" s="172"/>
      <c r="J135" s="173" t="s">
        <v>154</v>
      </c>
      <c r="K135" s="174">
        <v>30.895</v>
      </c>
      <c r="L135" s="214"/>
      <c r="M135" s="214"/>
      <c r="N135" s="175">
        <f>ROUND(L135*K135,2)</f>
        <v>0</v>
      </c>
      <c r="O135" s="175"/>
      <c r="P135" s="175"/>
      <c r="Q135" s="175"/>
      <c r="R135" s="80"/>
      <c r="S135" s="74"/>
      <c r="T135" s="176" t="s">
        <v>5</v>
      </c>
      <c r="U135" s="177" t="s">
        <v>43</v>
      </c>
      <c r="V135" s="178">
        <v>0.38200000000000001</v>
      </c>
      <c r="W135" s="178">
        <f>V135*K135</f>
        <v>11.80189</v>
      </c>
      <c r="X135" s="178">
        <v>0</v>
      </c>
      <c r="Y135" s="178">
        <f>X135*K135</f>
        <v>0</v>
      </c>
      <c r="Z135" s="178">
        <v>0</v>
      </c>
      <c r="AA135" s="179">
        <f>Z135*K135</f>
        <v>0</v>
      </c>
      <c r="AB135" s="74"/>
      <c r="AC135" s="74"/>
      <c r="AR135" s="21" t="s">
        <v>145</v>
      </c>
      <c r="AT135" s="21" t="s">
        <v>141</v>
      </c>
      <c r="AU135" s="21" t="s">
        <v>103</v>
      </c>
      <c r="AY135" s="21" t="s">
        <v>139</v>
      </c>
      <c r="BE135" s="47">
        <f>IF(U135="základní",N135,0)</f>
        <v>0</v>
      </c>
      <c r="BF135" s="47">
        <f>IF(U135="snížená",N135,0)</f>
        <v>0</v>
      </c>
      <c r="BG135" s="47">
        <f>IF(U135="zákl. přenesená",N135,0)</f>
        <v>0</v>
      </c>
      <c r="BH135" s="47">
        <f>IF(U135="sníž. přenesená",N135,0)</f>
        <v>0</v>
      </c>
      <c r="BI135" s="47">
        <f>IF(U135="nulová",N135,0)</f>
        <v>0</v>
      </c>
      <c r="BJ135" s="21" t="s">
        <v>86</v>
      </c>
      <c r="BK135" s="47">
        <f>ROUND(L135*K135,2)</f>
        <v>0</v>
      </c>
      <c r="BL135" s="21" t="s">
        <v>145</v>
      </c>
      <c r="BM135" s="21" t="s">
        <v>170</v>
      </c>
    </row>
    <row r="136" spans="1:65" s="1" customFormat="1" ht="38.25" customHeight="1">
      <c r="A136" s="74"/>
      <c r="B136" s="75"/>
      <c r="C136" s="170" t="s">
        <v>171</v>
      </c>
      <c r="D136" s="170" t="s">
        <v>141</v>
      </c>
      <c r="E136" s="171" t="s">
        <v>172</v>
      </c>
      <c r="F136" s="172" t="s">
        <v>173</v>
      </c>
      <c r="G136" s="172"/>
      <c r="H136" s="172"/>
      <c r="I136" s="172"/>
      <c r="J136" s="173" t="s">
        <v>154</v>
      </c>
      <c r="K136" s="174">
        <v>123.58</v>
      </c>
      <c r="L136" s="214"/>
      <c r="M136" s="214"/>
      <c r="N136" s="175">
        <f>ROUND(L136*K136,2)</f>
        <v>0</v>
      </c>
      <c r="O136" s="175"/>
      <c r="P136" s="175"/>
      <c r="Q136" s="175"/>
      <c r="R136" s="80"/>
      <c r="S136" s="74"/>
      <c r="T136" s="176" t="s">
        <v>5</v>
      </c>
      <c r="U136" s="177" t="s">
        <v>43</v>
      </c>
      <c r="V136" s="178">
        <v>0.34799999999999998</v>
      </c>
      <c r="W136" s="178">
        <f>V136*K136</f>
        <v>43.005839999999999</v>
      </c>
      <c r="X136" s="178">
        <v>0</v>
      </c>
      <c r="Y136" s="178">
        <f>X136*K136</f>
        <v>0</v>
      </c>
      <c r="Z136" s="178">
        <v>0</v>
      </c>
      <c r="AA136" s="179">
        <f>Z136*K136</f>
        <v>0</v>
      </c>
      <c r="AB136" s="74"/>
      <c r="AC136" s="74"/>
      <c r="AR136" s="21" t="s">
        <v>145</v>
      </c>
      <c r="AT136" s="21" t="s">
        <v>141</v>
      </c>
      <c r="AU136" s="21" t="s">
        <v>103</v>
      </c>
      <c r="AY136" s="21" t="s">
        <v>139</v>
      </c>
      <c r="BE136" s="47">
        <f>IF(U136="základní",N136,0)</f>
        <v>0</v>
      </c>
      <c r="BF136" s="47">
        <f>IF(U136="snížená",N136,0)</f>
        <v>0</v>
      </c>
      <c r="BG136" s="47">
        <f>IF(U136="zákl. přenesená",N136,0)</f>
        <v>0</v>
      </c>
      <c r="BH136" s="47">
        <f>IF(U136="sníž. přenesená",N136,0)</f>
        <v>0</v>
      </c>
      <c r="BI136" s="47">
        <f>IF(U136="nulová",N136,0)</f>
        <v>0</v>
      </c>
      <c r="BJ136" s="21" t="s">
        <v>86</v>
      </c>
      <c r="BK136" s="47">
        <f>ROUND(L136*K136,2)</f>
        <v>0</v>
      </c>
      <c r="BL136" s="21" t="s">
        <v>145</v>
      </c>
      <c r="BM136" s="21" t="s">
        <v>174</v>
      </c>
    </row>
    <row r="137" spans="1:65" s="1" customFormat="1" ht="16.5" customHeight="1">
      <c r="A137" s="74"/>
      <c r="B137" s="75"/>
      <c r="C137" s="170" t="s">
        <v>175</v>
      </c>
      <c r="D137" s="170" t="s">
        <v>141</v>
      </c>
      <c r="E137" s="171" t="s">
        <v>176</v>
      </c>
      <c r="F137" s="172" t="s">
        <v>177</v>
      </c>
      <c r="G137" s="172"/>
      <c r="H137" s="172"/>
      <c r="I137" s="172"/>
      <c r="J137" s="173" t="s">
        <v>154</v>
      </c>
      <c r="K137" s="174">
        <v>30.895</v>
      </c>
      <c r="L137" s="214"/>
      <c r="M137" s="214"/>
      <c r="N137" s="175">
        <f>ROUND(L137*K137,2)</f>
        <v>0</v>
      </c>
      <c r="O137" s="175"/>
      <c r="P137" s="175"/>
      <c r="Q137" s="175"/>
      <c r="R137" s="80"/>
      <c r="S137" s="74"/>
      <c r="T137" s="176" t="s">
        <v>5</v>
      </c>
      <c r="U137" s="177" t="s">
        <v>43</v>
      </c>
      <c r="V137" s="178">
        <v>3.1E-2</v>
      </c>
      <c r="W137" s="178">
        <f>V137*K137</f>
        <v>0.95774499999999996</v>
      </c>
      <c r="X137" s="178">
        <v>0</v>
      </c>
      <c r="Y137" s="178">
        <f>X137*K137</f>
        <v>0</v>
      </c>
      <c r="Z137" s="178">
        <v>0</v>
      </c>
      <c r="AA137" s="179">
        <f>Z137*K137</f>
        <v>0</v>
      </c>
      <c r="AB137" s="74"/>
      <c r="AC137" s="74"/>
      <c r="AR137" s="21" t="s">
        <v>145</v>
      </c>
      <c r="AT137" s="21" t="s">
        <v>141</v>
      </c>
      <c r="AU137" s="21" t="s">
        <v>103</v>
      </c>
      <c r="AY137" s="21" t="s">
        <v>139</v>
      </c>
      <c r="BE137" s="47">
        <f>IF(U137="základní",N137,0)</f>
        <v>0</v>
      </c>
      <c r="BF137" s="47">
        <f>IF(U137="snížená",N137,0)</f>
        <v>0</v>
      </c>
      <c r="BG137" s="47">
        <f>IF(U137="zákl. přenesená",N137,0)</f>
        <v>0</v>
      </c>
      <c r="BH137" s="47">
        <f>IF(U137="sníž. přenesená",N137,0)</f>
        <v>0</v>
      </c>
      <c r="BI137" s="47">
        <f>IF(U137="nulová",N137,0)</f>
        <v>0</v>
      </c>
      <c r="BJ137" s="21" t="s">
        <v>86</v>
      </c>
      <c r="BK137" s="47">
        <f>ROUND(L137*K137,2)</f>
        <v>0</v>
      </c>
      <c r="BL137" s="21" t="s">
        <v>145</v>
      </c>
      <c r="BM137" s="21" t="s">
        <v>178</v>
      </c>
    </row>
    <row r="138" spans="1:65" s="9" customFormat="1" ht="29.85" customHeight="1">
      <c r="A138" s="158"/>
      <c r="B138" s="159"/>
      <c r="C138" s="160"/>
      <c r="D138" s="167" t="s">
        <v>116</v>
      </c>
      <c r="E138" s="167"/>
      <c r="F138" s="167"/>
      <c r="G138" s="167"/>
      <c r="H138" s="167"/>
      <c r="I138" s="167"/>
      <c r="J138" s="167"/>
      <c r="K138" s="167"/>
      <c r="L138" s="213"/>
      <c r="M138" s="213"/>
      <c r="N138" s="202">
        <f>BK138</f>
        <v>0</v>
      </c>
      <c r="O138" s="203"/>
      <c r="P138" s="203"/>
      <c r="Q138" s="203"/>
      <c r="R138" s="163"/>
      <c r="S138" s="158"/>
      <c r="T138" s="164"/>
      <c r="U138" s="160"/>
      <c r="V138" s="160"/>
      <c r="W138" s="165">
        <v>0</v>
      </c>
      <c r="X138" s="160"/>
      <c r="Y138" s="165">
        <v>0</v>
      </c>
      <c r="Z138" s="160"/>
      <c r="AA138" s="166">
        <v>0</v>
      </c>
      <c r="AB138" s="158"/>
      <c r="AC138" s="158"/>
      <c r="AR138" s="41" t="s">
        <v>86</v>
      </c>
      <c r="AT138" s="42" t="s">
        <v>77</v>
      </c>
      <c r="AU138" s="42" t="s">
        <v>86</v>
      </c>
      <c r="AY138" s="41" t="s">
        <v>139</v>
      </c>
      <c r="BK138" s="43">
        <v>0</v>
      </c>
    </row>
    <row r="139" spans="1:65" s="9" customFormat="1" ht="19.899999999999999" customHeight="1">
      <c r="A139" s="158"/>
      <c r="B139" s="159"/>
      <c r="C139" s="160"/>
      <c r="D139" s="167" t="s">
        <v>117</v>
      </c>
      <c r="E139" s="167"/>
      <c r="F139" s="167"/>
      <c r="G139" s="167"/>
      <c r="H139" s="167"/>
      <c r="I139" s="167"/>
      <c r="J139" s="167"/>
      <c r="K139" s="167"/>
      <c r="L139" s="213"/>
      <c r="M139" s="213"/>
      <c r="N139" s="168">
        <f>BK139</f>
        <v>0</v>
      </c>
      <c r="O139" s="169"/>
      <c r="P139" s="169"/>
      <c r="Q139" s="169"/>
      <c r="R139" s="163"/>
      <c r="S139" s="158"/>
      <c r="T139" s="164"/>
      <c r="U139" s="160"/>
      <c r="V139" s="160"/>
      <c r="W139" s="165">
        <f>SUM(W140:W186)</f>
        <v>282.80578100000002</v>
      </c>
      <c r="X139" s="160"/>
      <c r="Y139" s="165">
        <f>SUM(Y140:Y186)</f>
        <v>3.7940000000000001E-4</v>
      </c>
      <c r="Z139" s="160"/>
      <c r="AA139" s="166">
        <f>SUM(AA140:AA186)</f>
        <v>45.904154000000013</v>
      </c>
      <c r="AB139" s="158"/>
      <c r="AC139" s="158"/>
      <c r="AR139" s="41" t="s">
        <v>86</v>
      </c>
      <c r="AT139" s="42" t="s">
        <v>77</v>
      </c>
      <c r="AU139" s="42" t="s">
        <v>86</v>
      </c>
      <c r="AY139" s="41" t="s">
        <v>139</v>
      </c>
      <c r="BK139" s="43">
        <f>SUM(BK140:BK186)</f>
        <v>0</v>
      </c>
    </row>
    <row r="140" spans="1:65" s="1" customFormat="1" ht="25.5" customHeight="1">
      <c r="A140" s="74"/>
      <c r="B140" s="75"/>
      <c r="C140" s="170" t="s">
        <v>179</v>
      </c>
      <c r="D140" s="170" t="s">
        <v>141</v>
      </c>
      <c r="E140" s="171" t="s">
        <v>180</v>
      </c>
      <c r="F140" s="172" t="s">
        <v>181</v>
      </c>
      <c r="G140" s="172"/>
      <c r="H140" s="172"/>
      <c r="I140" s="172"/>
      <c r="J140" s="173" t="s">
        <v>182</v>
      </c>
      <c r="K140" s="174">
        <v>3.8</v>
      </c>
      <c r="L140" s="214"/>
      <c r="M140" s="214"/>
      <c r="N140" s="175">
        <f>ROUND(L140*K140,2)</f>
        <v>0</v>
      </c>
      <c r="O140" s="175"/>
      <c r="P140" s="175"/>
      <c r="Q140" s="175"/>
      <c r="R140" s="80"/>
      <c r="S140" s="74"/>
      <c r="T140" s="176" t="s">
        <v>5</v>
      </c>
      <c r="U140" s="177" t="s">
        <v>43</v>
      </c>
      <c r="V140" s="178">
        <v>0.30499999999999999</v>
      </c>
      <c r="W140" s="178">
        <f>V140*K140</f>
        <v>1.159</v>
      </c>
      <c r="X140" s="178">
        <v>0</v>
      </c>
      <c r="Y140" s="178">
        <f>X140*K140</f>
        <v>0</v>
      </c>
      <c r="Z140" s="178">
        <v>0</v>
      </c>
      <c r="AA140" s="179">
        <f>Z140*K140</f>
        <v>0</v>
      </c>
      <c r="AB140" s="74"/>
      <c r="AC140" s="74"/>
      <c r="AR140" s="21" t="s">
        <v>145</v>
      </c>
      <c r="AT140" s="21" t="s">
        <v>141</v>
      </c>
      <c r="AU140" s="21" t="s">
        <v>103</v>
      </c>
      <c r="AY140" s="21" t="s">
        <v>139</v>
      </c>
      <c r="BE140" s="47">
        <f>IF(U140="základní",N140,0)</f>
        <v>0</v>
      </c>
      <c r="BF140" s="47">
        <f>IF(U140="snížená",N140,0)</f>
        <v>0</v>
      </c>
      <c r="BG140" s="47">
        <f>IF(U140="zákl. přenesená",N140,0)</f>
        <v>0</v>
      </c>
      <c r="BH140" s="47">
        <f>IF(U140="sníž. přenesená",N140,0)</f>
        <v>0</v>
      </c>
      <c r="BI140" s="47">
        <f>IF(U140="nulová",N140,0)</f>
        <v>0</v>
      </c>
      <c r="BJ140" s="21" t="s">
        <v>86</v>
      </c>
      <c r="BK140" s="47">
        <f>ROUND(L140*K140,2)</f>
        <v>0</v>
      </c>
      <c r="BL140" s="21" t="s">
        <v>145</v>
      </c>
      <c r="BM140" s="21" t="s">
        <v>183</v>
      </c>
    </row>
    <row r="141" spans="1:65" s="10" customFormat="1" ht="16.5" customHeight="1">
      <c r="A141" s="180"/>
      <c r="B141" s="181"/>
      <c r="C141" s="182"/>
      <c r="D141" s="182"/>
      <c r="E141" s="183" t="s">
        <v>5</v>
      </c>
      <c r="F141" s="184" t="s">
        <v>184</v>
      </c>
      <c r="G141" s="185"/>
      <c r="H141" s="185"/>
      <c r="I141" s="185"/>
      <c r="J141" s="182"/>
      <c r="K141" s="186">
        <v>3.8</v>
      </c>
      <c r="L141" s="215"/>
      <c r="M141" s="215"/>
      <c r="N141" s="182"/>
      <c r="O141" s="182"/>
      <c r="P141" s="182"/>
      <c r="Q141" s="182"/>
      <c r="R141" s="187"/>
      <c r="S141" s="180"/>
      <c r="T141" s="188"/>
      <c r="U141" s="182"/>
      <c r="V141" s="182"/>
      <c r="W141" s="182"/>
      <c r="X141" s="182"/>
      <c r="Y141" s="182"/>
      <c r="Z141" s="182"/>
      <c r="AA141" s="189"/>
      <c r="AB141" s="180"/>
      <c r="AC141" s="180"/>
      <c r="AT141" s="48" t="s">
        <v>157</v>
      </c>
      <c r="AU141" s="48" t="s">
        <v>103</v>
      </c>
      <c r="AV141" s="10" t="s">
        <v>103</v>
      </c>
      <c r="AW141" s="10" t="s">
        <v>35</v>
      </c>
      <c r="AX141" s="10" t="s">
        <v>86</v>
      </c>
      <c r="AY141" s="48" t="s">
        <v>139</v>
      </c>
    </row>
    <row r="142" spans="1:65" s="1" customFormat="1" ht="25.5" customHeight="1">
      <c r="A142" s="74"/>
      <c r="B142" s="75"/>
      <c r="C142" s="170" t="s">
        <v>185</v>
      </c>
      <c r="D142" s="170" t="s">
        <v>141</v>
      </c>
      <c r="E142" s="171" t="s">
        <v>186</v>
      </c>
      <c r="F142" s="172" t="s">
        <v>187</v>
      </c>
      <c r="G142" s="172"/>
      <c r="H142" s="172"/>
      <c r="I142" s="172"/>
      <c r="J142" s="173" t="s">
        <v>144</v>
      </c>
      <c r="K142" s="174">
        <v>3.9980000000000002</v>
      </c>
      <c r="L142" s="214"/>
      <c r="M142" s="214"/>
      <c r="N142" s="175">
        <f>ROUND(L142*K142,2)</f>
        <v>0</v>
      </c>
      <c r="O142" s="175"/>
      <c r="P142" s="175"/>
      <c r="Q142" s="175"/>
      <c r="R142" s="80"/>
      <c r="S142" s="74"/>
      <c r="T142" s="176" t="s">
        <v>5</v>
      </c>
      <c r="U142" s="177" t="s">
        <v>43</v>
      </c>
      <c r="V142" s="178">
        <v>0.245</v>
      </c>
      <c r="W142" s="178">
        <f>V142*K142</f>
        <v>0.97950999999999999</v>
      </c>
      <c r="X142" s="178">
        <v>0</v>
      </c>
      <c r="Y142" s="178">
        <f>X142*K142</f>
        <v>0</v>
      </c>
      <c r="Z142" s="178">
        <v>0.13100000000000001</v>
      </c>
      <c r="AA142" s="179">
        <f>Z142*K142</f>
        <v>0.52373800000000004</v>
      </c>
      <c r="AB142" s="74"/>
      <c r="AC142" s="74"/>
      <c r="AR142" s="21" t="s">
        <v>145</v>
      </c>
      <c r="AT142" s="21" t="s">
        <v>141</v>
      </c>
      <c r="AU142" s="21" t="s">
        <v>103</v>
      </c>
      <c r="AY142" s="21" t="s">
        <v>139</v>
      </c>
      <c r="BE142" s="47">
        <f>IF(U142="základní",N142,0)</f>
        <v>0</v>
      </c>
      <c r="BF142" s="47">
        <f>IF(U142="snížená",N142,0)</f>
        <v>0</v>
      </c>
      <c r="BG142" s="47">
        <f>IF(U142="zákl. přenesená",N142,0)</f>
        <v>0</v>
      </c>
      <c r="BH142" s="47">
        <f>IF(U142="sníž. přenesená",N142,0)</f>
        <v>0</v>
      </c>
      <c r="BI142" s="47">
        <f>IF(U142="nulová",N142,0)</f>
        <v>0</v>
      </c>
      <c r="BJ142" s="21" t="s">
        <v>86</v>
      </c>
      <c r="BK142" s="47">
        <f>ROUND(L142*K142,2)</f>
        <v>0</v>
      </c>
      <c r="BL142" s="21" t="s">
        <v>145</v>
      </c>
      <c r="BM142" s="21" t="s">
        <v>188</v>
      </c>
    </row>
    <row r="143" spans="1:65" s="10" customFormat="1" ht="16.5" customHeight="1">
      <c r="A143" s="180"/>
      <c r="B143" s="181"/>
      <c r="C143" s="182"/>
      <c r="D143" s="182"/>
      <c r="E143" s="183" t="s">
        <v>5</v>
      </c>
      <c r="F143" s="184" t="s">
        <v>189</v>
      </c>
      <c r="G143" s="185"/>
      <c r="H143" s="185"/>
      <c r="I143" s="185"/>
      <c r="J143" s="182"/>
      <c r="K143" s="186">
        <v>2.6779999999999999</v>
      </c>
      <c r="L143" s="215"/>
      <c r="M143" s="215"/>
      <c r="N143" s="182"/>
      <c r="O143" s="182"/>
      <c r="P143" s="182"/>
      <c r="Q143" s="182"/>
      <c r="R143" s="187"/>
      <c r="S143" s="180"/>
      <c r="T143" s="188"/>
      <c r="U143" s="182"/>
      <c r="V143" s="182"/>
      <c r="W143" s="182"/>
      <c r="X143" s="182"/>
      <c r="Y143" s="182"/>
      <c r="Z143" s="182"/>
      <c r="AA143" s="189"/>
      <c r="AB143" s="180"/>
      <c r="AC143" s="180"/>
      <c r="AT143" s="48" t="s">
        <v>157</v>
      </c>
      <c r="AU143" s="48" t="s">
        <v>103</v>
      </c>
      <c r="AV143" s="10" t="s">
        <v>103</v>
      </c>
      <c r="AW143" s="10" t="s">
        <v>35</v>
      </c>
      <c r="AX143" s="10" t="s">
        <v>78</v>
      </c>
      <c r="AY143" s="48" t="s">
        <v>139</v>
      </c>
    </row>
    <row r="144" spans="1:65" s="10" customFormat="1" ht="16.5" customHeight="1">
      <c r="A144" s="180"/>
      <c r="B144" s="181"/>
      <c r="C144" s="182"/>
      <c r="D144" s="182"/>
      <c r="E144" s="183" t="s">
        <v>5</v>
      </c>
      <c r="F144" s="190" t="s">
        <v>190</v>
      </c>
      <c r="G144" s="191"/>
      <c r="H144" s="191"/>
      <c r="I144" s="191"/>
      <c r="J144" s="182"/>
      <c r="K144" s="186">
        <v>1.32</v>
      </c>
      <c r="L144" s="215"/>
      <c r="M144" s="215"/>
      <c r="N144" s="182"/>
      <c r="O144" s="182"/>
      <c r="P144" s="182"/>
      <c r="Q144" s="182"/>
      <c r="R144" s="187"/>
      <c r="S144" s="180"/>
      <c r="T144" s="188"/>
      <c r="U144" s="182"/>
      <c r="V144" s="182"/>
      <c r="W144" s="182"/>
      <c r="X144" s="182"/>
      <c r="Y144" s="182"/>
      <c r="Z144" s="182"/>
      <c r="AA144" s="189"/>
      <c r="AB144" s="180"/>
      <c r="AC144" s="180"/>
      <c r="AT144" s="48" t="s">
        <v>157</v>
      </c>
      <c r="AU144" s="48" t="s">
        <v>103</v>
      </c>
      <c r="AV144" s="10" t="s">
        <v>103</v>
      </c>
      <c r="AW144" s="10" t="s">
        <v>35</v>
      </c>
      <c r="AX144" s="10" t="s">
        <v>78</v>
      </c>
      <c r="AY144" s="48" t="s">
        <v>139</v>
      </c>
    </row>
    <row r="145" spans="1:65" s="11" customFormat="1" ht="16.5" customHeight="1">
      <c r="A145" s="192"/>
      <c r="B145" s="193"/>
      <c r="C145" s="194"/>
      <c r="D145" s="194"/>
      <c r="E145" s="195" t="s">
        <v>5</v>
      </c>
      <c r="F145" s="196" t="s">
        <v>166</v>
      </c>
      <c r="G145" s="197"/>
      <c r="H145" s="197"/>
      <c r="I145" s="197"/>
      <c r="J145" s="194"/>
      <c r="K145" s="198">
        <v>3.9980000000000002</v>
      </c>
      <c r="L145" s="216"/>
      <c r="M145" s="216"/>
      <c r="N145" s="194"/>
      <c r="O145" s="194"/>
      <c r="P145" s="194"/>
      <c r="Q145" s="194"/>
      <c r="R145" s="199"/>
      <c r="S145" s="192"/>
      <c r="T145" s="200"/>
      <c r="U145" s="194"/>
      <c r="V145" s="194"/>
      <c r="W145" s="194"/>
      <c r="X145" s="194"/>
      <c r="Y145" s="194"/>
      <c r="Z145" s="194"/>
      <c r="AA145" s="201"/>
      <c r="AB145" s="192"/>
      <c r="AC145" s="192"/>
      <c r="AT145" s="49" t="s">
        <v>157</v>
      </c>
      <c r="AU145" s="49" t="s">
        <v>103</v>
      </c>
      <c r="AV145" s="11" t="s">
        <v>145</v>
      </c>
      <c r="AW145" s="11" t="s">
        <v>35</v>
      </c>
      <c r="AX145" s="11" t="s">
        <v>86</v>
      </c>
      <c r="AY145" s="49" t="s">
        <v>139</v>
      </c>
    </row>
    <row r="146" spans="1:65" s="1" customFormat="1" ht="38.25" customHeight="1">
      <c r="A146" s="74"/>
      <c r="B146" s="75"/>
      <c r="C146" s="170" t="s">
        <v>191</v>
      </c>
      <c r="D146" s="170" t="s">
        <v>141</v>
      </c>
      <c r="E146" s="171" t="s">
        <v>192</v>
      </c>
      <c r="F146" s="172" t="s">
        <v>193</v>
      </c>
      <c r="G146" s="172"/>
      <c r="H146" s="172"/>
      <c r="I146" s="172"/>
      <c r="J146" s="173" t="s">
        <v>154</v>
      </c>
      <c r="K146" s="174">
        <v>10.510999999999999</v>
      </c>
      <c r="L146" s="214"/>
      <c r="M146" s="214"/>
      <c r="N146" s="175">
        <f>ROUND(L146*K146,2)</f>
        <v>0</v>
      </c>
      <c r="O146" s="175"/>
      <c r="P146" s="175"/>
      <c r="Q146" s="175"/>
      <c r="R146" s="80"/>
      <c r="S146" s="74"/>
      <c r="T146" s="176" t="s">
        <v>5</v>
      </c>
      <c r="U146" s="177" t="s">
        <v>43</v>
      </c>
      <c r="V146" s="178">
        <v>5.867</v>
      </c>
      <c r="W146" s="178">
        <f>V146*K146</f>
        <v>61.668036999999998</v>
      </c>
      <c r="X146" s="178">
        <v>0</v>
      </c>
      <c r="Y146" s="178">
        <f>X146*K146</f>
        <v>0</v>
      </c>
      <c r="Z146" s="178">
        <v>2.2000000000000002</v>
      </c>
      <c r="AA146" s="179">
        <f>Z146*K146</f>
        <v>23.124200000000002</v>
      </c>
      <c r="AB146" s="74"/>
      <c r="AC146" s="74"/>
      <c r="AR146" s="21" t="s">
        <v>145</v>
      </c>
      <c r="AT146" s="21" t="s">
        <v>141</v>
      </c>
      <c r="AU146" s="21" t="s">
        <v>103</v>
      </c>
      <c r="AY146" s="21" t="s">
        <v>139</v>
      </c>
      <c r="BE146" s="47">
        <f>IF(U146="základní",N146,0)</f>
        <v>0</v>
      </c>
      <c r="BF146" s="47">
        <f>IF(U146="snížená",N146,0)</f>
        <v>0</v>
      </c>
      <c r="BG146" s="47">
        <f>IF(U146="zákl. přenesená",N146,0)</f>
        <v>0</v>
      </c>
      <c r="BH146" s="47">
        <f>IF(U146="sníž. přenesená",N146,0)</f>
        <v>0</v>
      </c>
      <c r="BI146" s="47">
        <f>IF(U146="nulová",N146,0)</f>
        <v>0</v>
      </c>
      <c r="BJ146" s="21" t="s">
        <v>86</v>
      </c>
      <c r="BK146" s="47">
        <f>ROUND(L146*K146,2)</f>
        <v>0</v>
      </c>
      <c r="BL146" s="21" t="s">
        <v>145</v>
      </c>
      <c r="BM146" s="21" t="s">
        <v>194</v>
      </c>
    </row>
    <row r="147" spans="1:65" s="10" customFormat="1" ht="16.5" customHeight="1">
      <c r="A147" s="180"/>
      <c r="B147" s="181"/>
      <c r="C147" s="182"/>
      <c r="D147" s="182"/>
      <c r="E147" s="183" t="s">
        <v>5</v>
      </c>
      <c r="F147" s="184" t="s">
        <v>195</v>
      </c>
      <c r="G147" s="185"/>
      <c r="H147" s="185"/>
      <c r="I147" s="185"/>
      <c r="J147" s="182"/>
      <c r="K147" s="186">
        <v>0.68400000000000005</v>
      </c>
      <c r="L147" s="215"/>
      <c r="M147" s="215"/>
      <c r="N147" s="182"/>
      <c r="O147" s="182"/>
      <c r="P147" s="182"/>
      <c r="Q147" s="182"/>
      <c r="R147" s="187"/>
      <c r="S147" s="180"/>
      <c r="T147" s="188"/>
      <c r="U147" s="182"/>
      <c r="V147" s="182"/>
      <c r="W147" s="182"/>
      <c r="X147" s="182"/>
      <c r="Y147" s="182"/>
      <c r="Z147" s="182"/>
      <c r="AA147" s="189"/>
      <c r="AB147" s="180"/>
      <c r="AC147" s="180"/>
      <c r="AT147" s="48" t="s">
        <v>157</v>
      </c>
      <c r="AU147" s="48" t="s">
        <v>103</v>
      </c>
      <c r="AV147" s="10" t="s">
        <v>103</v>
      </c>
      <c r="AW147" s="10" t="s">
        <v>35</v>
      </c>
      <c r="AX147" s="10" t="s">
        <v>78</v>
      </c>
      <c r="AY147" s="48" t="s">
        <v>139</v>
      </c>
    </row>
    <row r="148" spans="1:65" s="10" customFormat="1" ht="16.5" customHeight="1">
      <c r="A148" s="180"/>
      <c r="B148" s="181"/>
      <c r="C148" s="182"/>
      <c r="D148" s="182"/>
      <c r="E148" s="183" t="s">
        <v>5</v>
      </c>
      <c r="F148" s="190" t="s">
        <v>196</v>
      </c>
      <c r="G148" s="191"/>
      <c r="H148" s="191"/>
      <c r="I148" s="191"/>
      <c r="J148" s="182"/>
      <c r="K148" s="186">
        <v>0.55100000000000005</v>
      </c>
      <c r="L148" s="215"/>
      <c r="M148" s="215"/>
      <c r="N148" s="182"/>
      <c r="O148" s="182"/>
      <c r="P148" s="182"/>
      <c r="Q148" s="182"/>
      <c r="R148" s="187"/>
      <c r="S148" s="180"/>
      <c r="T148" s="188"/>
      <c r="U148" s="182"/>
      <c r="V148" s="182"/>
      <c r="W148" s="182"/>
      <c r="X148" s="182"/>
      <c r="Y148" s="182"/>
      <c r="Z148" s="182"/>
      <c r="AA148" s="189"/>
      <c r="AB148" s="180"/>
      <c r="AC148" s="180"/>
      <c r="AT148" s="48" t="s">
        <v>157</v>
      </c>
      <c r="AU148" s="48" t="s">
        <v>103</v>
      </c>
      <c r="AV148" s="10" t="s">
        <v>103</v>
      </c>
      <c r="AW148" s="10" t="s">
        <v>35</v>
      </c>
      <c r="AX148" s="10" t="s">
        <v>78</v>
      </c>
      <c r="AY148" s="48" t="s">
        <v>139</v>
      </c>
    </row>
    <row r="149" spans="1:65" s="10" customFormat="1" ht="16.5" customHeight="1">
      <c r="A149" s="180"/>
      <c r="B149" s="181"/>
      <c r="C149" s="182"/>
      <c r="D149" s="182"/>
      <c r="E149" s="183" t="s">
        <v>5</v>
      </c>
      <c r="F149" s="190" t="s">
        <v>197</v>
      </c>
      <c r="G149" s="191"/>
      <c r="H149" s="191"/>
      <c r="I149" s="191"/>
      <c r="J149" s="182"/>
      <c r="K149" s="186">
        <v>4.7880000000000003</v>
      </c>
      <c r="L149" s="215"/>
      <c r="M149" s="215"/>
      <c r="N149" s="182"/>
      <c r="O149" s="182"/>
      <c r="P149" s="182"/>
      <c r="Q149" s="182"/>
      <c r="R149" s="187"/>
      <c r="S149" s="180"/>
      <c r="T149" s="188"/>
      <c r="U149" s="182"/>
      <c r="V149" s="182"/>
      <c r="W149" s="182"/>
      <c r="X149" s="182"/>
      <c r="Y149" s="182"/>
      <c r="Z149" s="182"/>
      <c r="AA149" s="189"/>
      <c r="AB149" s="180"/>
      <c r="AC149" s="180"/>
      <c r="AT149" s="48" t="s">
        <v>157</v>
      </c>
      <c r="AU149" s="48" t="s">
        <v>103</v>
      </c>
      <c r="AV149" s="10" t="s">
        <v>103</v>
      </c>
      <c r="AW149" s="10" t="s">
        <v>35</v>
      </c>
      <c r="AX149" s="10" t="s">
        <v>78</v>
      </c>
      <c r="AY149" s="48" t="s">
        <v>139</v>
      </c>
    </row>
    <row r="150" spans="1:65" s="10" customFormat="1" ht="16.5" customHeight="1">
      <c r="A150" s="180"/>
      <c r="B150" s="181"/>
      <c r="C150" s="182"/>
      <c r="D150" s="182"/>
      <c r="E150" s="183" t="s">
        <v>5</v>
      </c>
      <c r="F150" s="190" t="s">
        <v>198</v>
      </c>
      <c r="G150" s="191"/>
      <c r="H150" s="191"/>
      <c r="I150" s="191"/>
      <c r="J150" s="182"/>
      <c r="K150" s="186">
        <v>0.36199999999999999</v>
      </c>
      <c r="L150" s="215"/>
      <c r="M150" s="215"/>
      <c r="N150" s="182"/>
      <c r="O150" s="182"/>
      <c r="P150" s="182"/>
      <c r="Q150" s="182"/>
      <c r="R150" s="187"/>
      <c r="S150" s="180"/>
      <c r="T150" s="188"/>
      <c r="U150" s="182"/>
      <c r="V150" s="182"/>
      <c r="W150" s="182"/>
      <c r="X150" s="182"/>
      <c r="Y150" s="182"/>
      <c r="Z150" s="182"/>
      <c r="AA150" s="189"/>
      <c r="AB150" s="180"/>
      <c r="AC150" s="180"/>
      <c r="AT150" s="48" t="s">
        <v>157</v>
      </c>
      <c r="AU150" s="48" t="s">
        <v>103</v>
      </c>
      <c r="AV150" s="10" t="s">
        <v>103</v>
      </c>
      <c r="AW150" s="10" t="s">
        <v>35</v>
      </c>
      <c r="AX150" s="10" t="s">
        <v>78</v>
      </c>
      <c r="AY150" s="48" t="s">
        <v>139</v>
      </c>
    </row>
    <row r="151" spans="1:65" s="10" customFormat="1" ht="16.5" customHeight="1">
      <c r="A151" s="180"/>
      <c r="B151" s="181"/>
      <c r="C151" s="182"/>
      <c r="D151" s="182"/>
      <c r="E151" s="183" t="s">
        <v>5</v>
      </c>
      <c r="F151" s="190" t="s">
        <v>199</v>
      </c>
      <c r="G151" s="191"/>
      <c r="H151" s="191"/>
      <c r="I151" s="191"/>
      <c r="J151" s="182"/>
      <c r="K151" s="186">
        <v>0.35899999999999999</v>
      </c>
      <c r="L151" s="215"/>
      <c r="M151" s="215"/>
      <c r="N151" s="182"/>
      <c r="O151" s="182"/>
      <c r="P151" s="182"/>
      <c r="Q151" s="182"/>
      <c r="R151" s="187"/>
      <c r="S151" s="180"/>
      <c r="T151" s="188"/>
      <c r="U151" s="182"/>
      <c r="V151" s="182"/>
      <c r="W151" s="182"/>
      <c r="X151" s="182"/>
      <c r="Y151" s="182"/>
      <c r="Z151" s="182"/>
      <c r="AA151" s="189"/>
      <c r="AB151" s="180"/>
      <c r="AC151" s="180"/>
      <c r="AT151" s="48" t="s">
        <v>157</v>
      </c>
      <c r="AU151" s="48" t="s">
        <v>103</v>
      </c>
      <c r="AV151" s="10" t="s">
        <v>103</v>
      </c>
      <c r="AW151" s="10" t="s">
        <v>35</v>
      </c>
      <c r="AX151" s="10" t="s">
        <v>78</v>
      </c>
      <c r="AY151" s="48" t="s">
        <v>139</v>
      </c>
    </row>
    <row r="152" spans="1:65" s="10" customFormat="1" ht="16.5" customHeight="1">
      <c r="A152" s="180"/>
      <c r="B152" s="181"/>
      <c r="C152" s="182"/>
      <c r="D152" s="182"/>
      <c r="E152" s="183" t="s">
        <v>5</v>
      </c>
      <c r="F152" s="190" t="s">
        <v>200</v>
      </c>
      <c r="G152" s="191"/>
      <c r="H152" s="191"/>
      <c r="I152" s="191"/>
      <c r="J152" s="182"/>
      <c r="K152" s="186">
        <v>0.24299999999999999</v>
      </c>
      <c r="L152" s="215"/>
      <c r="M152" s="215"/>
      <c r="N152" s="182"/>
      <c r="O152" s="182"/>
      <c r="P152" s="182"/>
      <c r="Q152" s="182"/>
      <c r="R152" s="187"/>
      <c r="S152" s="180"/>
      <c r="T152" s="188"/>
      <c r="U152" s="182"/>
      <c r="V152" s="182"/>
      <c r="W152" s="182"/>
      <c r="X152" s="182"/>
      <c r="Y152" s="182"/>
      <c r="Z152" s="182"/>
      <c r="AA152" s="189"/>
      <c r="AB152" s="180"/>
      <c r="AC152" s="180"/>
      <c r="AT152" s="48" t="s">
        <v>157</v>
      </c>
      <c r="AU152" s="48" t="s">
        <v>103</v>
      </c>
      <c r="AV152" s="10" t="s">
        <v>103</v>
      </c>
      <c r="AW152" s="10" t="s">
        <v>35</v>
      </c>
      <c r="AX152" s="10" t="s">
        <v>78</v>
      </c>
      <c r="AY152" s="48" t="s">
        <v>139</v>
      </c>
    </row>
    <row r="153" spans="1:65" s="10" customFormat="1" ht="16.5" customHeight="1">
      <c r="A153" s="180"/>
      <c r="B153" s="181"/>
      <c r="C153" s="182"/>
      <c r="D153" s="182"/>
      <c r="E153" s="183" t="s">
        <v>5</v>
      </c>
      <c r="F153" s="190" t="s">
        <v>201</v>
      </c>
      <c r="G153" s="191"/>
      <c r="H153" s="191"/>
      <c r="I153" s="191"/>
      <c r="J153" s="182"/>
      <c r="K153" s="186">
        <v>0.62</v>
      </c>
      <c r="L153" s="215"/>
      <c r="M153" s="215"/>
      <c r="N153" s="182"/>
      <c r="O153" s="182"/>
      <c r="P153" s="182"/>
      <c r="Q153" s="182"/>
      <c r="R153" s="187"/>
      <c r="S153" s="180"/>
      <c r="T153" s="188"/>
      <c r="U153" s="182"/>
      <c r="V153" s="182"/>
      <c r="W153" s="182"/>
      <c r="X153" s="182"/>
      <c r="Y153" s="182"/>
      <c r="Z153" s="182"/>
      <c r="AA153" s="189"/>
      <c r="AB153" s="180"/>
      <c r="AC153" s="180"/>
      <c r="AT153" s="48" t="s">
        <v>157</v>
      </c>
      <c r="AU153" s="48" t="s">
        <v>103</v>
      </c>
      <c r="AV153" s="10" t="s">
        <v>103</v>
      </c>
      <c r="AW153" s="10" t="s">
        <v>35</v>
      </c>
      <c r="AX153" s="10" t="s">
        <v>78</v>
      </c>
      <c r="AY153" s="48" t="s">
        <v>139</v>
      </c>
    </row>
    <row r="154" spans="1:65" s="10" customFormat="1" ht="16.5" customHeight="1">
      <c r="A154" s="180"/>
      <c r="B154" s="181"/>
      <c r="C154" s="182"/>
      <c r="D154" s="182"/>
      <c r="E154" s="183" t="s">
        <v>5</v>
      </c>
      <c r="F154" s="190" t="s">
        <v>202</v>
      </c>
      <c r="G154" s="191"/>
      <c r="H154" s="191"/>
      <c r="I154" s="191"/>
      <c r="J154" s="182"/>
      <c r="K154" s="186">
        <v>2.5289999999999999</v>
      </c>
      <c r="L154" s="215"/>
      <c r="M154" s="215"/>
      <c r="N154" s="182"/>
      <c r="O154" s="182"/>
      <c r="P154" s="182"/>
      <c r="Q154" s="182"/>
      <c r="R154" s="187"/>
      <c r="S154" s="180"/>
      <c r="T154" s="188"/>
      <c r="U154" s="182"/>
      <c r="V154" s="182"/>
      <c r="W154" s="182"/>
      <c r="X154" s="182"/>
      <c r="Y154" s="182"/>
      <c r="Z154" s="182"/>
      <c r="AA154" s="189"/>
      <c r="AB154" s="180"/>
      <c r="AC154" s="180"/>
      <c r="AT154" s="48" t="s">
        <v>157</v>
      </c>
      <c r="AU154" s="48" t="s">
        <v>103</v>
      </c>
      <c r="AV154" s="10" t="s">
        <v>103</v>
      </c>
      <c r="AW154" s="10" t="s">
        <v>35</v>
      </c>
      <c r="AX154" s="10" t="s">
        <v>78</v>
      </c>
      <c r="AY154" s="48" t="s">
        <v>139</v>
      </c>
    </row>
    <row r="155" spans="1:65" s="10" customFormat="1" ht="16.5" customHeight="1">
      <c r="A155" s="180"/>
      <c r="B155" s="181"/>
      <c r="C155" s="182"/>
      <c r="D155" s="182"/>
      <c r="E155" s="183" t="s">
        <v>5</v>
      </c>
      <c r="F155" s="190" t="s">
        <v>203</v>
      </c>
      <c r="G155" s="191"/>
      <c r="H155" s="191"/>
      <c r="I155" s="191"/>
      <c r="J155" s="182"/>
      <c r="K155" s="186">
        <v>0.375</v>
      </c>
      <c r="L155" s="215"/>
      <c r="M155" s="215"/>
      <c r="N155" s="182"/>
      <c r="O155" s="182"/>
      <c r="P155" s="182"/>
      <c r="Q155" s="182"/>
      <c r="R155" s="187"/>
      <c r="S155" s="180"/>
      <c r="T155" s="188"/>
      <c r="U155" s="182"/>
      <c r="V155" s="182"/>
      <c r="W155" s="182"/>
      <c r="X155" s="182"/>
      <c r="Y155" s="182"/>
      <c r="Z155" s="182"/>
      <c r="AA155" s="189"/>
      <c r="AB155" s="180"/>
      <c r="AC155" s="180"/>
      <c r="AT155" s="48" t="s">
        <v>157</v>
      </c>
      <c r="AU155" s="48" t="s">
        <v>103</v>
      </c>
      <c r="AV155" s="10" t="s">
        <v>103</v>
      </c>
      <c r="AW155" s="10" t="s">
        <v>35</v>
      </c>
      <c r="AX155" s="10" t="s">
        <v>78</v>
      </c>
      <c r="AY155" s="48" t="s">
        <v>139</v>
      </c>
    </row>
    <row r="156" spans="1:65" s="11" customFormat="1" ht="16.5" customHeight="1">
      <c r="A156" s="192"/>
      <c r="B156" s="193"/>
      <c r="C156" s="194"/>
      <c r="D156" s="194"/>
      <c r="E156" s="195" t="s">
        <v>5</v>
      </c>
      <c r="F156" s="196" t="s">
        <v>166</v>
      </c>
      <c r="G156" s="197"/>
      <c r="H156" s="197"/>
      <c r="I156" s="197"/>
      <c r="J156" s="194"/>
      <c r="K156" s="198">
        <v>10.510999999999999</v>
      </c>
      <c r="L156" s="216"/>
      <c r="M156" s="216"/>
      <c r="N156" s="194"/>
      <c r="O156" s="194"/>
      <c r="P156" s="194"/>
      <c r="Q156" s="194"/>
      <c r="R156" s="199"/>
      <c r="S156" s="192"/>
      <c r="T156" s="200"/>
      <c r="U156" s="194"/>
      <c r="V156" s="194"/>
      <c r="W156" s="194"/>
      <c r="X156" s="194"/>
      <c r="Y156" s="194"/>
      <c r="Z156" s="194"/>
      <c r="AA156" s="201"/>
      <c r="AB156" s="192"/>
      <c r="AC156" s="192"/>
      <c r="AT156" s="49" t="s">
        <v>157</v>
      </c>
      <c r="AU156" s="49" t="s">
        <v>103</v>
      </c>
      <c r="AV156" s="11" t="s">
        <v>145</v>
      </c>
      <c r="AW156" s="11" t="s">
        <v>35</v>
      </c>
      <c r="AX156" s="11" t="s">
        <v>86</v>
      </c>
      <c r="AY156" s="49" t="s">
        <v>139</v>
      </c>
    </row>
    <row r="157" spans="1:65" s="1" customFormat="1" ht="25.5" customHeight="1">
      <c r="A157" s="74"/>
      <c r="B157" s="75"/>
      <c r="C157" s="170" t="s">
        <v>204</v>
      </c>
      <c r="D157" s="170" t="s">
        <v>141</v>
      </c>
      <c r="E157" s="171" t="s">
        <v>205</v>
      </c>
      <c r="F157" s="172" t="s">
        <v>206</v>
      </c>
      <c r="G157" s="172"/>
      <c r="H157" s="172"/>
      <c r="I157" s="172"/>
      <c r="J157" s="173" t="s">
        <v>154</v>
      </c>
      <c r="K157" s="174">
        <v>7.0060000000000002</v>
      </c>
      <c r="L157" s="214"/>
      <c r="M157" s="214"/>
      <c r="N157" s="175">
        <f>ROUND(L157*K157,2)</f>
        <v>0</v>
      </c>
      <c r="O157" s="175"/>
      <c r="P157" s="175"/>
      <c r="Q157" s="175"/>
      <c r="R157" s="80"/>
      <c r="S157" s="74"/>
      <c r="T157" s="176" t="s">
        <v>5</v>
      </c>
      <c r="U157" s="177" t="s">
        <v>43</v>
      </c>
      <c r="V157" s="178">
        <v>7.51</v>
      </c>
      <c r="W157" s="178">
        <f>V157*K157</f>
        <v>52.61506</v>
      </c>
      <c r="X157" s="178">
        <v>0</v>
      </c>
      <c r="Y157" s="178">
        <f>X157*K157</f>
        <v>0</v>
      </c>
      <c r="Z157" s="178">
        <v>2.2000000000000002</v>
      </c>
      <c r="AA157" s="179">
        <f>Z157*K157</f>
        <v>15.413200000000002</v>
      </c>
      <c r="AB157" s="74"/>
      <c r="AC157" s="74"/>
      <c r="AR157" s="21" t="s">
        <v>145</v>
      </c>
      <c r="AT157" s="21" t="s">
        <v>141</v>
      </c>
      <c r="AU157" s="21" t="s">
        <v>103</v>
      </c>
      <c r="AY157" s="21" t="s">
        <v>139</v>
      </c>
      <c r="BE157" s="47">
        <f>IF(U157="základní",N157,0)</f>
        <v>0</v>
      </c>
      <c r="BF157" s="47">
        <f>IF(U157="snížená",N157,0)</f>
        <v>0</v>
      </c>
      <c r="BG157" s="47">
        <f>IF(U157="zákl. přenesená",N157,0)</f>
        <v>0</v>
      </c>
      <c r="BH157" s="47">
        <f>IF(U157="sníž. přenesená",N157,0)</f>
        <v>0</v>
      </c>
      <c r="BI157" s="47">
        <f>IF(U157="nulová",N157,0)</f>
        <v>0</v>
      </c>
      <c r="BJ157" s="21" t="s">
        <v>86</v>
      </c>
      <c r="BK157" s="47">
        <f>ROUND(L157*K157,2)</f>
        <v>0</v>
      </c>
      <c r="BL157" s="21" t="s">
        <v>145</v>
      </c>
      <c r="BM157" s="21" t="s">
        <v>207</v>
      </c>
    </row>
    <row r="158" spans="1:65" s="10" customFormat="1" ht="16.5" customHeight="1">
      <c r="A158" s="180"/>
      <c r="B158" s="181"/>
      <c r="C158" s="182"/>
      <c r="D158" s="182"/>
      <c r="E158" s="183" t="s">
        <v>5</v>
      </c>
      <c r="F158" s="184" t="s">
        <v>208</v>
      </c>
      <c r="G158" s="185"/>
      <c r="H158" s="185"/>
      <c r="I158" s="185"/>
      <c r="J158" s="182"/>
      <c r="K158" s="186">
        <v>0.45600000000000002</v>
      </c>
      <c r="L158" s="215"/>
      <c r="M158" s="215"/>
      <c r="N158" s="182"/>
      <c r="O158" s="182"/>
      <c r="P158" s="182"/>
      <c r="Q158" s="182"/>
      <c r="R158" s="187"/>
      <c r="S158" s="180"/>
      <c r="T158" s="188"/>
      <c r="U158" s="182"/>
      <c r="V158" s="182"/>
      <c r="W158" s="182"/>
      <c r="X158" s="182"/>
      <c r="Y158" s="182"/>
      <c r="Z158" s="182"/>
      <c r="AA158" s="189"/>
      <c r="AB158" s="180"/>
      <c r="AC158" s="180"/>
      <c r="AT158" s="48" t="s">
        <v>157</v>
      </c>
      <c r="AU158" s="48" t="s">
        <v>103</v>
      </c>
      <c r="AV158" s="10" t="s">
        <v>103</v>
      </c>
      <c r="AW158" s="10" t="s">
        <v>35</v>
      </c>
      <c r="AX158" s="10" t="s">
        <v>78</v>
      </c>
      <c r="AY158" s="48" t="s">
        <v>139</v>
      </c>
    </row>
    <row r="159" spans="1:65" s="10" customFormat="1" ht="16.5" customHeight="1">
      <c r="A159" s="180"/>
      <c r="B159" s="181"/>
      <c r="C159" s="182"/>
      <c r="D159" s="182"/>
      <c r="E159" s="183" t="s">
        <v>5</v>
      </c>
      <c r="F159" s="190" t="s">
        <v>209</v>
      </c>
      <c r="G159" s="191"/>
      <c r="H159" s="191"/>
      <c r="I159" s="191"/>
      <c r="J159" s="182"/>
      <c r="K159" s="186">
        <v>0.36699999999999999</v>
      </c>
      <c r="L159" s="215"/>
      <c r="M159" s="215"/>
      <c r="N159" s="182"/>
      <c r="O159" s="182"/>
      <c r="P159" s="182"/>
      <c r="Q159" s="182"/>
      <c r="R159" s="187"/>
      <c r="S159" s="180"/>
      <c r="T159" s="188"/>
      <c r="U159" s="182"/>
      <c r="V159" s="182"/>
      <c r="W159" s="182"/>
      <c r="X159" s="182"/>
      <c r="Y159" s="182"/>
      <c r="Z159" s="182"/>
      <c r="AA159" s="189"/>
      <c r="AB159" s="180"/>
      <c r="AC159" s="180"/>
      <c r="AT159" s="48" t="s">
        <v>157</v>
      </c>
      <c r="AU159" s="48" t="s">
        <v>103</v>
      </c>
      <c r="AV159" s="10" t="s">
        <v>103</v>
      </c>
      <c r="AW159" s="10" t="s">
        <v>35</v>
      </c>
      <c r="AX159" s="10" t="s">
        <v>78</v>
      </c>
      <c r="AY159" s="48" t="s">
        <v>139</v>
      </c>
    </row>
    <row r="160" spans="1:65" s="10" customFormat="1" ht="16.5" customHeight="1">
      <c r="A160" s="180"/>
      <c r="B160" s="181"/>
      <c r="C160" s="182"/>
      <c r="D160" s="182"/>
      <c r="E160" s="183" t="s">
        <v>5</v>
      </c>
      <c r="F160" s="190" t="s">
        <v>210</v>
      </c>
      <c r="G160" s="191"/>
      <c r="H160" s="191"/>
      <c r="I160" s="191"/>
      <c r="J160" s="182"/>
      <c r="K160" s="186">
        <v>3.1920000000000002</v>
      </c>
      <c r="L160" s="215"/>
      <c r="M160" s="215"/>
      <c r="N160" s="182"/>
      <c r="O160" s="182"/>
      <c r="P160" s="182"/>
      <c r="Q160" s="182"/>
      <c r="R160" s="187"/>
      <c r="S160" s="180"/>
      <c r="T160" s="188"/>
      <c r="U160" s="182"/>
      <c r="V160" s="182"/>
      <c r="W160" s="182"/>
      <c r="X160" s="182"/>
      <c r="Y160" s="182"/>
      <c r="Z160" s="182"/>
      <c r="AA160" s="189"/>
      <c r="AB160" s="180"/>
      <c r="AC160" s="180"/>
      <c r="AT160" s="48" t="s">
        <v>157</v>
      </c>
      <c r="AU160" s="48" t="s">
        <v>103</v>
      </c>
      <c r="AV160" s="10" t="s">
        <v>103</v>
      </c>
      <c r="AW160" s="10" t="s">
        <v>35</v>
      </c>
      <c r="AX160" s="10" t="s">
        <v>78</v>
      </c>
      <c r="AY160" s="48" t="s">
        <v>139</v>
      </c>
    </row>
    <row r="161" spans="1:65" s="10" customFormat="1" ht="16.5" customHeight="1">
      <c r="A161" s="180"/>
      <c r="B161" s="181"/>
      <c r="C161" s="182"/>
      <c r="D161" s="182"/>
      <c r="E161" s="183" t="s">
        <v>5</v>
      </c>
      <c r="F161" s="190" t="s">
        <v>211</v>
      </c>
      <c r="G161" s="191"/>
      <c r="H161" s="191"/>
      <c r="I161" s="191"/>
      <c r="J161" s="182"/>
      <c r="K161" s="186">
        <v>0.24099999999999999</v>
      </c>
      <c r="L161" s="215"/>
      <c r="M161" s="215"/>
      <c r="N161" s="182"/>
      <c r="O161" s="182"/>
      <c r="P161" s="182"/>
      <c r="Q161" s="182"/>
      <c r="R161" s="187"/>
      <c r="S161" s="180"/>
      <c r="T161" s="188"/>
      <c r="U161" s="182"/>
      <c r="V161" s="182"/>
      <c r="W161" s="182"/>
      <c r="X161" s="182"/>
      <c r="Y161" s="182"/>
      <c r="Z161" s="182"/>
      <c r="AA161" s="189"/>
      <c r="AB161" s="180"/>
      <c r="AC161" s="180"/>
      <c r="AT161" s="48" t="s">
        <v>157</v>
      </c>
      <c r="AU161" s="48" t="s">
        <v>103</v>
      </c>
      <c r="AV161" s="10" t="s">
        <v>103</v>
      </c>
      <c r="AW161" s="10" t="s">
        <v>35</v>
      </c>
      <c r="AX161" s="10" t="s">
        <v>78</v>
      </c>
      <c r="AY161" s="48" t="s">
        <v>139</v>
      </c>
    </row>
    <row r="162" spans="1:65" s="10" customFormat="1" ht="16.5" customHeight="1">
      <c r="A162" s="180"/>
      <c r="B162" s="181"/>
      <c r="C162" s="182"/>
      <c r="D162" s="182"/>
      <c r="E162" s="183" t="s">
        <v>5</v>
      </c>
      <c r="F162" s="190" t="s">
        <v>212</v>
      </c>
      <c r="G162" s="191"/>
      <c r="H162" s="191"/>
      <c r="I162" s="191"/>
      <c r="J162" s="182"/>
      <c r="K162" s="186">
        <v>0.23899999999999999</v>
      </c>
      <c r="L162" s="215"/>
      <c r="M162" s="215"/>
      <c r="N162" s="182"/>
      <c r="O162" s="182"/>
      <c r="P162" s="182"/>
      <c r="Q162" s="182"/>
      <c r="R162" s="187"/>
      <c r="S162" s="180"/>
      <c r="T162" s="188"/>
      <c r="U162" s="182"/>
      <c r="V162" s="182"/>
      <c r="W162" s="182"/>
      <c r="X162" s="182"/>
      <c r="Y162" s="182"/>
      <c r="Z162" s="182"/>
      <c r="AA162" s="189"/>
      <c r="AB162" s="180"/>
      <c r="AC162" s="180"/>
      <c r="AT162" s="48" t="s">
        <v>157</v>
      </c>
      <c r="AU162" s="48" t="s">
        <v>103</v>
      </c>
      <c r="AV162" s="10" t="s">
        <v>103</v>
      </c>
      <c r="AW162" s="10" t="s">
        <v>35</v>
      </c>
      <c r="AX162" s="10" t="s">
        <v>78</v>
      </c>
      <c r="AY162" s="48" t="s">
        <v>139</v>
      </c>
    </row>
    <row r="163" spans="1:65" s="10" customFormat="1" ht="16.5" customHeight="1">
      <c r="A163" s="180"/>
      <c r="B163" s="181"/>
      <c r="C163" s="182"/>
      <c r="D163" s="182"/>
      <c r="E163" s="183" t="s">
        <v>5</v>
      </c>
      <c r="F163" s="190" t="s">
        <v>213</v>
      </c>
      <c r="G163" s="191"/>
      <c r="H163" s="191"/>
      <c r="I163" s="191"/>
      <c r="J163" s="182"/>
      <c r="K163" s="186">
        <v>0.16200000000000001</v>
      </c>
      <c r="L163" s="215"/>
      <c r="M163" s="215"/>
      <c r="N163" s="182"/>
      <c r="O163" s="182"/>
      <c r="P163" s="182"/>
      <c r="Q163" s="182"/>
      <c r="R163" s="187"/>
      <c r="S163" s="180"/>
      <c r="T163" s="188"/>
      <c r="U163" s="182"/>
      <c r="V163" s="182"/>
      <c r="W163" s="182"/>
      <c r="X163" s="182"/>
      <c r="Y163" s="182"/>
      <c r="Z163" s="182"/>
      <c r="AA163" s="189"/>
      <c r="AB163" s="180"/>
      <c r="AC163" s="180"/>
      <c r="AT163" s="48" t="s">
        <v>157</v>
      </c>
      <c r="AU163" s="48" t="s">
        <v>103</v>
      </c>
      <c r="AV163" s="10" t="s">
        <v>103</v>
      </c>
      <c r="AW163" s="10" t="s">
        <v>35</v>
      </c>
      <c r="AX163" s="10" t="s">
        <v>78</v>
      </c>
      <c r="AY163" s="48" t="s">
        <v>139</v>
      </c>
    </row>
    <row r="164" spans="1:65" s="10" customFormat="1" ht="16.5" customHeight="1">
      <c r="A164" s="180"/>
      <c r="B164" s="181"/>
      <c r="C164" s="182"/>
      <c r="D164" s="182"/>
      <c r="E164" s="183" t="s">
        <v>5</v>
      </c>
      <c r="F164" s="190" t="s">
        <v>214</v>
      </c>
      <c r="G164" s="191"/>
      <c r="H164" s="191"/>
      <c r="I164" s="191"/>
      <c r="J164" s="182"/>
      <c r="K164" s="186">
        <v>0.41299999999999998</v>
      </c>
      <c r="L164" s="215"/>
      <c r="M164" s="215"/>
      <c r="N164" s="182"/>
      <c r="O164" s="182"/>
      <c r="P164" s="182"/>
      <c r="Q164" s="182"/>
      <c r="R164" s="187"/>
      <c r="S164" s="180"/>
      <c r="T164" s="188"/>
      <c r="U164" s="182"/>
      <c r="V164" s="182"/>
      <c r="W164" s="182"/>
      <c r="X164" s="182"/>
      <c r="Y164" s="182"/>
      <c r="Z164" s="182"/>
      <c r="AA164" s="189"/>
      <c r="AB164" s="180"/>
      <c r="AC164" s="180"/>
      <c r="AT164" s="48" t="s">
        <v>157</v>
      </c>
      <c r="AU164" s="48" t="s">
        <v>103</v>
      </c>
      <c r="AV164" s="10" t="s">
        <v>103</v>
      </c>
      <c r="AW164" s="10" t="s">
        <v>35</v>
      </c>
      <c r="AX164" s="10" t="s">
        <v>78</v>
      </c>
      <c r="AY164" s="48" t="s">
        <v>139</v>
      </c>
    </row>
    <row r="165" spans="1:65" s="10" customFormat="1" ht="16.5" customHeight="1">
      <c r="A165" s="180"/>
      <c r="B165" s="181"/>
      <c r="C165" s="182"/>
      <c r="D165" s="182"/>
      <c r="E165" s="183" t="s">
        <v>5</v>
      </c>
      <c r="F165" s="190" t="s">
        <v>215</v>
      </c>
      <c r="G165" s="191"/>
      <c r="H165" s="191"/>
      <c r="I165" s="191"/>
      <c r="J165" s="182"/>
      <c r="K165" s="186">
        <v>1.6859999999999999</v>
      </c>
      <c r="L165" s="215"/>
      <c r="M165" s="215"/>
      <c r="N165" s="182"/>
      <c r="O165" s="182"/>
      <c r="P165" s="182"/>
      <c r="Q165" s="182"/>
      <c r="R165" s="187"/>
      <c r="S165" s="180"/>
      <c r="T165" s="188"/>
      <c r="U165" s="182"/>
      <c r="V165" s="182"/>
      <c r="W165" s="182"/>
      <c r="X165" s="182"/>
      <c r="Y165" s="182"/>
      <c r="Z165" s="182"/>
      <c r="AA165" s="189"/>
      <c r="AB165" s="180"/>
      <c r="AC165" s="180"/>
      <c r="AT165" s="48" t="s">
        <v>157</v>
      </c>
      <c r="AU165" s="48" t="s">
        <v>103</v>
      </c>
      <c r="AV165" s="10" t="s">
        <v>103</v>
      </c>
      <c r="AW165" s="10" t="s">
        <v>35</v>
      </c>
      <c r="AX165" s="10" t="s">
        <v>78</v>
      </c>
      <c r="AY165" s="48" t="s">
        <v>139</v>
      </c>
    </row>
    <row r="166" spans="1:65" s="10" customFormat="1" ht="16.5" customHeight="1">
      <c r="A166" s="180"/>
      <c r="B166" s="181"/>
      <c r="C166" s="182"/>
      <c r="D166" s="182"/>
      <c r="E166" s="183" t="s">
        <v>5</v>
      </c>
      <c r="F166" s="190" t="s">
        <v>216</v>
      </c>
      <c r="G166" s="191"/>
      <c r="H166" s="191"/>
      <c r="I166" s="191"/>
      <c r="J166" s="182"/>
      <c r="K166" s="186">
        <v>0.25</v>
      </c>
      <c r="L166" s="215"/>
      <c r="M166" s="215"/>
      <c r="N166" s="182"/>
      <c r="O166" s="182"/>
      <c r="P166" s="182"/>
      <c r="Q166" s="182"/>
      <c r="R166" s="187"/>
      <c r="S166" s="180"/>
      <c r="T166" s="188"/>
      <c r="U166" s="182"/>
      <c r="V166" s="182"/>
      <c r="W166" s="182"/>
      <c r="X166" s="182"/>
      <c r="Y166" s="182"/>
      <c r="Z166" s="182"/>
      <c r="AA166" s="189"/>
      <c r="AB166" s="180"/>
      <c r="AC166" s="180"/>
      <c r="AT166" s="48" t="s">
        <v>157</v>
      </c>
      <c r="AU166" s="48" t="s">
        <v>103</v>
      </c>
      <c r="AV166" s="10" t="s">
        <v>103</v>
      </c>
      <c r="AW166" s="10" t="s">
        <v>35</v>
      </c>
      <c r="AX166" s="10" t="s">
        <v>78</v>
      </c>
      <c r="AY166" s="48" t="s">
        <v>139</v>
      </c>
    </row>
    <row r="167" spans="1:65" s="11" customFormat="1" ht="16.5" customHeight="1">
      <c r="A167" s="192"/>
      <c r="B167" s="193"/>
      <c r="C167" s="194"/>
      <c r="D167" s="194"/>
      <c r="E167" s="195" t="s">
        <v>5</v>
      </c>
      <c r="F167" s="196" t="s">
        <v>166</v>
      </c>
      <c r="G167" s="197"/>
      <c r="H167" s="197"/>
      <c r="I167" s="197"/>
      <c r="J167" s="194"/>
      <c r="K167" s="198">
        <v>7.0060000000000002</v>
      </c>
      <c r="L167" s="216"/>
      <c r="M167" s="216"/>
      <c r="N167" s="194"/>
      <c r="O167" s="194"/>
      <c r="P167" s="194"/>
      <c r="Q167" s="194"/>
      <c r="R167" s="199"/>
      <c r="S167" s="192"/>
      <c r="T167" s="200"/>
      <c r="U167" s="194"/>
      <c r="V167" s="194"/>
      <c r="W167" s="194"/>
      <c r="X167" s="194"/>
      <c r="Y167" s="194"/>
      <c r="Z167" s="194"/>
      <c r="AA167" s="201"/>
      <c r="AB167" s="192"/>
      <c r="AC167" s="192"/>
      <c r="AT167" s="49" t="s">
        <v>157</v>
      </c>
      <c r="AU167" s="49" t="s">
        <v>103</v>
      </c>
      <c r="AV167" s="11" t="s">
        <v>145</v>
      </c>
      <c r="AW167" s="11" t="s">
        <v>35</v>
      </c>
      <c r="AX167" s="11" t="s">
        <v>86</v>
      </c>
      <c r="AY167" s="49" t="s">
        <v>139</v>
      </c>
    </row>
    <row r="168" spans="1:65" s="1" customFormat="1" ht="38.25" customHeight="1">
      <c r="A168" s="74"/>
      <c r="B168" s="75"/>
      <c r="C168" s="170" t="s">
        <v>217</v>
      </c>
      <c r="D168" s="170" t="s">
        <v>141</v>
      </c>
      <c r="E168" s="171" t="s">
        <v>218</v>
      </c>
      <c r="F168" s="172" t="s">
        <v>219</v>
      </c>
      <c r="G168" s="172"/>
      <c r="H168" s="172"/>
      <c r="I168" s="172"/>
      <c r="J168" s="173" t="s">
        <v>154</v>
      </c>
      <c r="K168" s="174">
        <v>7.0060000000000002</v>
      </c>
      <c r="L168" s="214"/>
      <c r="M168" s="214"/>
      <c r="N168" s="175">
        <f>ROUND(L168*K168,2)</f>
        <v>0</v>
      </c>
      <c r="O168" s="175"/>
      <c r="P168" s="175"/>
      <c r="Q168" s="175"/>
      <c r="R168" s="80"/>
      <c r="S168" s="74"/>
      <c r="T168" s="176" t="s">
        <v>5</v>
      </c>
      <c r="U168" s="177" t="s">
        <v>43</v>
      </c>
      <c r="V168" s="178">
        <v>4.8280000000000003</v>
      </c>
      <c r="W168" s="178">
        <f>V168*K168</f>
        <v>33.824968000000005</v>
      </c>
      <c r="X168" s="178">
        <v>0</v>
      </c>
      <c r="Y168" s="178">
        <f>X168*K168</f>
        <v>0</v>
      </c>
      <c r="Z168" s="178">
        <v>4.3999999999999997E-2</v>
      </c>
      <c r="AA168" s="179">
        <f>Z168*K168</f>
        <v>0.30826399999999998</v>
      </c>
      <c r="AB168" s="74"/>
      <c r="AC168" s="74"/>
      <c r="AR168" s="21" t="s">
        <v>145</v>
      </c>
      <c r="AT168" s="21" t="s">
        <v>141</v>
      </c>
      <c r="AU168" s="21" t="s">
        <v>103</v>
      </c>
      <c r="AY168" s="21" t="s">
        <v>139</v>
      </c>
      <c r="BE168" s="47">
        <f>IF(U168="základní",N168,0)</f>
        <v>0</v>
      </c>
      <c r="BF168" s="47">
        <f>IF(U168="snížená",N168,0)</f>
        <v>0</v>
      </c>
      <c r="BG168" s="47">
        <f>IF(U168="zákl. přenesená",N168,0)</f>
        <v>0</v>
      </c>
      <c r="BH168" s="47">
        <f>IF(U168="sníž. přenesená",N168,0)</f>
        <v>0</v>
      </c>
      <c r="BI168" s="47">
        <f>IF(U168="nulová",N168,0)</f>
        <v>0</v>
      </c>
      <c r="BJ168" s="21" t="s">
        <v>86</v>
      </c>
      <c r="BK168" s="47">
        <f>ROUND(L168*K168,2)</f>
        <v>0</v>
      </c>
      <c r="BL168" s="21" t="s">
        <v>145</v>
      </c>
      <c r="BM168" s="21" t="s">
        <v>220</v>
      </c>
    </row>
    <row r="169" spans="1:65" s="1" customFormat="1" ht="38.25" customHeight="1">
      <c r="A169" s="74"/>
      <c r="B169" s="75"/>
      <c r="C169" s="170" t="s">
        <v>221</v>
      </c>
      <c r="D169" s="170" t="s">
        <v>141</v>
      </c>
      <c r="E169" s="171" t="s">
        <v>222</v>
      </c>
      <c r="F169" s="172" t="s">
        <v>223</v>
      </c>
      <c r="G169" s="172"/>
      <c r="H169" s="172"/>
      <c r="I169" s="172"/>
      <c r="J169" s="173" t="s">
        <v>154</v>
      </c>
      <c r="K169" s="174">
        <v>10.510999999999999</v>
      </c>
      <c r="L169" s="214"/>
      <c r="M169" s="214"/>
      <c r="N169" s="175">
        <f>ROUND(L169*K169,2)</f>
        <v>0</v>
      </c>
      <c r="O169" s="175"/>
      <c r="P169" s="175"/>
      <c r="Q169" s="175"/>
      <c r="R169" s="80"/>
      <c r="S169" s="74"/>
      <c r="T169" s="176" t="s">
        <v>5</v>
      </c>
      <c r="U169" s="177" t="s">
        <v>43</v>
      </c>
      <c r="V169" s="178">
        <v>4.0289999999999999</v>
      </c>
      <c r="W169" s="178">
        <f>V169*K169</f>
        <v>42.348818999999999</v>
      </c>
      <c r="X169" s="178">
        <v>0</v>
      </c>
      <c r="Y169" s="178">
        <f>X169*K169</f>
        <v>0</v>
      </c>
      <c r="Z169" s="178">
        <v>2.9000000000000001E-2</v>
      </c>
      <c r="AA169" s="179">
        <f>Z169*K169</f>
        <v>0.30481900000000001</v>
      </c>
      <c r="AB169" s="74"/>
      <c r="AC169" s="74"/>
      <c r="AR169" s="21" t="s">
        <v>145</v>
      </c>
      <c r="AT169" s="21" t="s">
        <v>141</v>
      </c>
      <c r="AU169" s="21" t="s">
        <v>103</v>
      </c>
      <c r="AY169" s="21" t="s">
        <v>139</v>
      </c>
      <c r="BE169" s="47">
        <f>IF(U169="základní",N169,0)</f>
        <v>0</v>
      </c>
      <c r="BF169" s="47">
        <f>IF(U169="snížená",N169,0)</f>
        <v>0</v>
      </c>
      <c r="BG169" s="47">
        <f>IF(U169="zákl. přenesená",N169,0)</f>
        <v>0</v>
      </c>
      <c r="BH169" s="47">
        <f>IF(U169="sníž. přenesená",N169,0)</f>
        <v>0</v>
      </c>
      <c r="BI169" s="47">
        <f>IF(U169="nulová",N169,0)</f>
        <v>0</v>
      </c>
      <c r="BJ169" s="21" t="s">
        <v>86</v>
      </c>
      <c r="BK169" s="47">
        <f>ROUND(L169*K169,2)</f>
        <v>0</v>
      </c>
      <c r="BL169" s="21" t="s">
        <v>145</v>
      </c>
      <c r="BM169" s="21" t="s">
        <v>224</v>
      </c>
    </row>
    <row r="170" spans="1:65" s="1" customFormat="1" ht="16.5" customHeight="1">
      <c r="A170" s="74"/>
      <c r="B170" s="75"/>
      <c r="C170" s="170" t="s">
        <v>225</v>
      </c>
      <c r="D170" s="170" t="s">
        <v>141</v>
      </c>
      <c r="E170" s="171" t="s">
        <v>226</v>
      </c>
      <c r="F170" s="172" t="s">
        <v>227</v>
      </c>
      <c r="G170" s="172"/>
      <c r="H170" s="172"/>
      <c r="I170" s="172"/>
      <c r="J170" s="173" t="s">
        <v>182</v>
      </c>
      <c r="K170" s="174">
        <v>61.719000000000001</v>
      </c>
      <c r="L170" s="214"/>
      <c r="M170" s="214"/>
      <c r="N170" s="175">
        <f>ROUND(L170*K170,2)</f>
        <v>0</v>
      </c>
      <c r="O170" s="175"/>
      <c r="P170" s="175"/>
      <c r="Q170" s="175"/>
      <c r="R170" s="80"/>
      <c r="S170" s="74"/>
      <c r="T170" s="176" t="s">
        <v>5</v>
      </c>
      <c r="U170" s="177" t="s">
        <v>43</v>
      </c>
      <c r="V170" s="178">
        <v>0.49299999999999999</v>
      </c>
      <c r="W170" s="178">
        <f>V170*K170</f>
        <v>30.427467</v>
      </c>
      <c r="X170" s="178">
        <v>0</v>
      </c>
      <c r="Y170" s="178">
        <f>X170*K170</f>
        <v>0</v>
      </c>
      <c r="Z170" s="178">
        <v>6.3E-2</v>
      </c>
      <c r="AA170" s="179">
        <f>Z170*K170</f>
        <v>3.8882970000000001</v>
      </c>
      <c r="AB170" s="74"/>
      <c r="AC170" s="74"/>
      <c r="AR170" s="21" t="s">
        <v>145</v>
      </c>
      <c r="AT170" s="21" t="s">
        <v>141</v>
      </c>
      <c r="AU170" s="21" t="s">
        <v>103</v>
      </c>
      <c r="AY170" s="21" t="s">
        <v>139</v>
      </c>
      <c r="BE170" s="47">
        <f>IF(U170="základní",N170,0)</f>
        <v>0</v>
      </c>
      <c r="BF170" s="47">
        <f>IF(U170="snížená",N170,0)</f>
        <v>0</v>
      </c>
      <c r="BG170" s="47">
        <f>IF(U170="zákl. přenesená",N170,0)</f>
        <v>0</v>
      </c>
      <c r="BH170" s="47">
        <f>IF(U170="sníž. přenesená",N170,0)</f>
        <v>0</v>
      </c>
      <c r="BI170" s="47">
        <f>IF(U170="nulová",N170,0)</f>
        <v>0</v>
      </c>
      <c r="BJ170" s="21" t="s">
        <v>86</v>
      </c>
      <c r="BK170" s="47">
        <f>ROUND(L170*K170,2)</f>
        <v>0</v>
      </c>
      <c r="BL170" s="21" t="s">
        <v>145</v>
      </c>
      <c r="BM170" s="21" t="s">
        <v>228</v>
      </c>
    </row>
    <row r="171" spans="1:65" s="10" customFormat="1" ht="25.5" customHeight="1">
      <c r="A171" s="180"/>
      <c r="B171" s="181"/>
      <c r="C171" s="182"/>
      <c r="D171" s="182"/>
      <c r="E171" s="183" t="s">
        <v>5</v>
      </c>
      <c r="F171" s="184" t="s">
        <v>229</v>
      </c>
      <c r="G171" s="185"/>
      <c r="H171" s="185"/>
      <c r="I171" s="185"/>
      <c r="J171" s="182"/>
      <c r="K171" s="186">
        <v>61.719000000000001</v>
      </c>
      <c r="L171" s="215"/>
      <c r="M171" s="215"/>
      <c r="N171" s="182"/>
      <c r="O171" s="182"/>
      <c r="P171" s="182"/>
      <c r="Q171" s="182"/>
      <c r="R171" s="187"/>
      <c r="S171" s="180"/>
      <c r="T171" s="188"/>
      <c r="U171" s="182"/>
      <c r="V171" s="182"/>
      <c r="W171" s="182"/>
      <c r="X171" s="182"/>
      <c r="Y171" s="182"/>
      <c r="Z171" s="182"/>
      <c r="AA171" s="189"/>
      <c r="AB171" s="180"/>
      <c r="AC171" s="180"/>
      <c r="AT171" s="48" t="s">
        <v>157</v>
      </c>
      <c r="AU171" s="48" t="s">
        <v>103</v>
      </c>
      <c r="AV171" s="10" t="s">
        <v>103</v>
      </c>
      <c r="AW171" s="10" t="s">
        <v>35</v>
      </c>
      <c r="AX171" s="10" t="s">
        <v>86</v>
      </c>
      <c r="AY171" s="48" t="s">
        <v>139</v>
      </c>
    </row>
    <row r="172" spans="1:65" s="1" customFormat="1" ht="25.5" customHeight="1">
      <c r="A172" s="74"/>
      <c r="B172" s="75"/>
      <c r="C172" s="170" t="s">
        <v>230</v>
      </c>
      <c r="D172" s="170" t="s">
        <v>141</v>
      </c>
      <c r="E172" s="171" t="s">
        <v>231</v>
      </c>
      <c r="F172" s="172" t="s">
        <v>232</v>
      </c>
      <c r="G172" s="172"/>
      <c r="H172" s="172"/>
      <c r="I172" s="172"/>
      <c r="J172" s="173" t="s">
        <v>182</v>
      </c>
      <c r="K172" s="174">
        <v>30</v>
      </c>
      <c r="L172" s="214"/>
      <c r="M172" s="214"/>
      <c r="N172" s="175">
        <f>ROUND(L172*K172,2)</f>
        <v>0</v>
      </c>
      <c r="O172" s="175"/>
      <c r="P172" s="175"/>
      <c r="Q172" s="175"/>
      <c r="R172" s="80"/>
      <c r="S172" s="74"/>
      <c r="T172" s="176" t="s">
        <v>5</v>
      </c>
      <c r="U172" s="177" t="s">
        <v>43</v>
      </c>
      <c r="V172" s="178">
        <v>0.66800000000000004</v>
      </c>
      <c r="W172" s="178">
        <f>V172*K172</f>
        <v>20.040000000000003</v>
      </c>
      <c r="X172" s="178">
        <v>0</v>
      </c>
      <c r="Y172" s="178">
        <f>X172*K172</f>
        <v>0</v>
      </c>
      <c r="Z172" s="178">
        <v>0.04</v>
      </c>
      <c r="AA172" s="179">
        <f>Z172*K172</f>
        <v>1.2</v>
      </c>
      <c r="AB172" s="74"/>
      <c r="AC172" s="74"/>
      <c r="AR172" s="21" t="s">
        <v>145</v>
      </c>
      <c r="AT172" s="21" t="s">
        <v>141</v>
      </c>
      <c r="AU172" s="21" t="s">
        <v>103</v>
      </c>
      <c r="AY172" s="21" t="s">
        <v>139</v>
      </c>
      <c r="BE172" s="47">
        <f>IF(U172="základní",N172,0)</f>
        <v>0</v>
      </c>
      <c r="BF172" s="47">
        <f>IF(U172="snížená",N172,0)</f>
        <v>0</v>
      </c>
      <c r="BG172" s="47">
        <f>IF(U172="zákl. přenesená",N172,0)</f>
        <v>0</v>
      </c>
      <c r="BH172" s="47">
        <f>IF(U172="sníž. přenesená",N172,0)</f>
        <v>0</v>
      </c>
      <c r="BI172" s="47">
        <f>IF(U172="nulová",N172,0)</f>
        <v>0</v>
      </c>
      <c r="BJ172" s="21" t="s">
        <v>86</v>
      </c>
      <c r="BK172" s="47">
        <f>ROUND(L172*K172,2)</f>
        <v>0</v>
      </c>
      <c r="BL172" s="21" t="s">
        <v>145</v>
      </c>
      <c r="BM172" s="21" t="s">
        <v>233</v>
      </c>
    </row>
    <row r="173" spans="1:65" s="1" customFormat="1" ht="25.5" customHeight="1">
      <c r="A173" s="74"/>
      <c r="B173" s="75"/>
      <c r="C173" s="170" t="s">
        <v>234</v>
      </c>
      <c r="D173" s="170" t="s">
        <v>141</v>
      </c>
      <c r="E173" s="171" t="s">
        <v>235</v>
      </c>
      <c r="F173" s="172" t="s">
        <v>236</v>
      </c>
      <c r="G173" s="172"/>
      <c r="H173" s="172"/>
      <c r="I173" s="172"/>
      <c r="J173" s="173" t="s">
        <v>237</v>
      </c>
      <c r="K173" s="174">
        <v>4</v>
      </c>
      <c r="L173" s="214"/>
      <c r="M173" s="214"/>
      <c r="N173" s="175">
        <f>ROUND(L173*K173,2)</f>
        <v>0</v>
      </c>
      <c r="O173" s="175"/>
      <c r="P173" s="175"/>
      <c r="Q173" s="175"/>
      <c r="R173" s="80"/>
      <c r="S173" s="74"/>
      <c r="T173" s="176" t="s">
        <v>5</v>
      </c>
      <c r="U173" s="177" t="s">
        <v>43</v>
      </c>
      <c r="V173" s="178">
        <v>0.18</v>
      </c>
      <c r="W173" s="178">
        <f>V173*K173</f>
        <v>0.72</v>
      </c>
      <c r="X173" s="178">
        <v>0</v>
      </c>
      <c r="Y173" s="178">
        <f>X173*K173</f>
        <v>0</v>
      </c>
      <c r="Z173" s="178">
        <v>2.4E-2</v>
      </c>
      <c r="AA173" s="179">
        <f>Z173*K173</f>
        <v>9.6000000000000002E-2</v>
      </c>
      <c r="AB173" s="74"/>
      <c r="AC173" s="74"/>
      <c r="AR173" s="21" t="s">
        <v>145</v>
      </c>
      <c r="AT173" s="21" t="s">
        <v>141</v>
      </c>
      <c r="AU173" s="21" t="s">
        <v>103</v>
      </c>
      <c r="AY173" s="21" t="s">
        <v>139</v>
      </c>
      <c r="BE173" s="47">
        <f>IF(U173="základní",N173,0)</f>
        <v>0</v>
      </c>
      <c r="BF173" s="47">
        <f>IF(U173="snížená",N173,0)</f>
        <v>0</v>
      </c>
      <c r="BG173" s="47">
        <f>IF(U173="zákl. přenesená",N173,0)</f>
        <v>0</v>
      </c>
      <c r="BH173" s="47">
        <f>IF(U173="sníž. přenesená",N173,0)</f>
        <v>0</v>
      </c>
      <c r="BI173" s="47">
        <f>IF(U173="nulová",N173,0)</f>
        <v>0</v>
      </c>
      <c r="BJ173" s="21" t="s">
        <v>86</v>
      </c>
      <c r="BK173" s="47">
        <f>ROUND(L173*K173,2)</f>
        <v>0</v>
      </c>
      <c r="BL173" s="21" t="s">
        <v>145</v>
      </c>
      <c r="BM173" s="21" t="s">
        <v>238</v>
      </c>
    </row>
    <row r="174" spans="1:65" s="1" customFormat="1" ht="25.5" customHeight="1">
      <c r="A174" s="74"/>
      <c r="B174" s="75"/>
      <c r="C174" s="170" t="s">
        <v>239</v>
      </c>
      <c r="D174" s="170" t="s">
        <v>141</v>
      </c>
      <c r="E174" s="171" t="s">
        <v>240</v>
      </c>
      <c r="F174" s="172" t="s">
        <v>241</v>
      </c>
      <c r="G174" s="172"/>
      <c r="H174" s="172"/>
      <c r="I174" s="172"/>
      <c r="J174" s="173" t="s">
        <v>182</v>
      </c>
      <c r="K174" s="174">
        <v>37.94</v>
      </c>
      <c r="L174" s="214"/>
      <c r="M174" s="214"/>
      <c r="N174" s="175">
        <f>ROUND(L174*K174,2)</f>
        <v>0</v>
      </c>
      <c r="O174" s="175"/>
      <c r="P174" s="175"/>
      <c r="Q174" s="175"/>
      <c r="R174" s="80"/>
      <c r="S174" s="74"/>
      <c r="T174" s="176" t="s">
        <v>5</v>
      </c>
      <c r="U174" s="177" t="s">
        <v>43</v>
      </c>
      <c r="V174" s="178">
        <v>0.83399999999999996</v>
      </c>
      <c r="W174" s="178">
        <f>V174*K174</f>
        <v>31.641959999999997</v>
      </c>
      <c r="X174" s="178">
        <v>1.0000000000000001E-5</v>
      </c>
      <c r="Y174" s="178">
        <f>X174*K174</f>
        <v>3.7940000000000001E-4</v>
      </c>
      <c r="Z174" s="178">
        <v>0</v>
      </c>
      <c r="AA174" s="179">
        <f>Z174*K174</f>
        <v>0</v>
      </c>
      <c r="AB174" s="74"/>
      <c r="AC174" s="74"/>
      <c r="AR174" s="21" t="s">
        <v>145</v>
      </c>
      <c r="AT174" s="21" t="s">
        <v>141</v>
      </c>
      <c r="AU174" s="21" t="s">
        <v>103</v>
      </c>
      <c r="AY174" s="21" t="s">
        <v>139</v>
      </c>
      <c r="BE174" s="47">
        <f>IF(U174="základní",N174,0)</f>
        <v>0</v>
      </c>
      <c r="BF174" s="47">
        <f>IF(U174="snížená",N174,0)</f>
        <v>0</v>
      </c>
      <c r="BG174" s="47">
        <f>IF(U174="zákl. přenesená",N174,0)</f>
        <v>0</v>
      </c>
      <c r="BH174" s="47">
        <f>IF(U174="sníž. přenesená",N174,0)</f>
        <v>0</v>
      </c>
      <c r="BI174" s="47">
        <f>IF(U174="nulová",N174,0)</f>
        <v>0</v>
      </c>
      <c r="BJ174" s="21" t="s">
        <v>86</v>
      </c>
      <c r="BK174" s="47">
        <f>ROUND(L174*K174,2)</f>
        <v>0</v>
      </c>
      <c r="BL174" s="21" t="s">
        <v>145</v>
      </c>
      <c r="BM174" s="21" t="s">
        <v>242</v>
      </c>
    </row>
    <row r="175" spans="1:65" s="10" customFormat="1" ht="16.5" customHeight="1">
      <c r="A175" s="180"/>
      <c r="B175" s="181"/>
      <c r="C175" s="182"/>
      <c r="D175" s="182"/>
      <c r="E175" s="183" t="s">
        <v>5</v>
      </c>
      <c r="F175" s="184" t="s">
        <v>243</v>
      </c>
      <c r="G175" s="185"/>
      <c r="H175" s="185"/>
      <c r="I175" s="185"/>
      <c r="J175" s="182"/>
      <c r="K175" s="186">
        <v>4.7</v>
      </c>
      <c r="L175" s="215"/>
      <c r="M175" s="215"/>
      <c r="N175" s="182"/>
      <c r="O175" s="182"/>
      <c r="P175" s="182"/>
      <c r="Q175" s="182"/>
      <c r="R175" s="187"/>
      <c r="S175" s="180"/>
      <c r="T175" s="188"/>
      <c r="U175" s="182"/>
      <c r="V175" s="182"/>
      <c r="W175" s="182"/>
      <c r="X175" s="182"/>
      <c r="Y175" s="182"/>
      <c r="Z175" s="182"/>
      <c r="AA175" s="189"/>
      <c r="AB175" s="180"/>
      <c r="AC175" s="180"/>
      <c r="AT175" s="48" t="s">
        <v>157</v>
      </c>
      <c r="AU175" s="48" t="s">
        <v>103</v>
      </c>
      <c r="AV175" s="10" t="s">
        <v>103</v>
      </c>
      <c r="AW175" s="10" t="s">
        <v>35</v>
      </c>
      <c r="AX175" s="10" t="s">
        <v>78</v>
      </c>
      <c r="AY175" s="48" t="s">
        <v>139</v>
      </c>
    </row>
    <row r="176" spans="1:65" s="10" customFormat="1" ht="16.5" customHeight="1">
      <c r="A176" s="180"/>
      <c r="B176" s="181"/>
      <c r="C176" s="182"/>
      <c r="D176" s="182"/>
      <c r="E176" s="183" t="s">
        <v>5</v>
      </c>
      <c r="F176" s="190" t="s">
        <v>244</v>
      </c>
      <c r="G176" s="191"/>
      <c r="H176" s="191"/>
      <c r="I176" s="191"/>
      <c r="J176" s="182"/>
      <c r="K176" s="186">
        <v>1.3</v>
      </c>
      <c r="L176" s="215"/>
      <c r="M176" s="215"/>
      <c r="N176" s="182"/>
      <c r="O176" s="182"/>
      <c r="P176" s="182"/>
      <c r="Q176" s="182"/>
      <c r="R176" s="187"/>
      <c r="S176" s="180"/>
      <c r="T176" s="188"/>
      <c r="U176" s="182"/>
      <c r="V176" s="182"/>
      <c r="W176" s="182"/>
      <c r="X176" s="182"/>
      <c r="Y176" s="182"/>
      <c r="Z176" s="182"/>
      <c r="AA176" s="189"/>
      <c r="AB176" s="180"/>
      <c r="AC176" s="180"/>
      <c r="AT176" s="48" t="s">
        <v>157</v>
      </c>
      <c r="AU176" s="48" t="s">
        <v>103</v>
      </c>
      <c r="AV176" s="10" t="s">
        <v>103</v>
      </c>
      <c r="AW176" s="10" t="s">
        <v>35</v>
      </c>
      <c r="AX176" s="10" t="s">
        <v>78</v>
      </c>
      <c r="AY176" s="48" t="s">
        <v>139</v>
      </c>
    </row>
    <row r="177" spans="1:65" s="10" customFormat="1" ht="16.5" customHeight="1">
      <c r="A177" s="180"/>
      <c r="B177" s="181"/>
      <c r="C177" s="182"/>
      <c r="D177" s="182"/>
      <c r="E177" s="183" t="s">
        <v>5</v>
      </c>
      <c r="F177" s="190" t="s">
        <v>245</v>
      </c>
      <c r="G177" s="191"/>
      <c r="H177" s="191"/>
      <c r="I177" s="191"/>
      <c r="J177" s="182"/>
      <c r="K177" s="186">
        <v>2.02</v>
      </c>
      <c r="L177" s="215"/>
      <c r="M177" s="215"/>
      <c r="N177" s="182"/>
      <c r="O177" s="182"/>
      <c r="P177" s="182"/>
      <c r="Q177" s="182"/>
      <c r="R177" s="187"/>
      <c r="S177" s="180"/>
      <c r="T177" s="188"/>
      <c r="U177" s="182"/>
      <c r="V177" s="182"/>
      <c r="W177" s="182"/>
      <c r="X177" s="182"/>
      <c r="Y177" s="182"/>
      <c r="Z177" s="182"/>
      <c r="AA177" s="189"/>
      <c r="AB177" s="180"/>
      <c r="AC177" s="180"/>
      <c r="AT177" s="48" t="s">
        <v>157</v>
      </c>
      <c r="AU177" s="48" t="s">
        <v>103</v>
      </c>
      <c r="AV177" s="10" t="s">
        <v>103</v>
      </c>
      <c r="AW177" s="10" t="s">
        <v>35</v>
      </c>
      <c r="AX177" s="10" t="s">
        <v>78</v>
      </c>
      <c r="AY177" s="48" t="s">
        <v>139</v>
      </c>
    </row>
    <row r="178" spans="1:65" s="10" customFormat="1" ht="16.5" customHeight="1">
      <c r="A178" s="180"/>
      <c r="B178" s="181"/>
      <c r="C178" s="182"/>
      <c r="D178" s="182"/>
      <c r="E178" s="183" t="s">
        <v>5</v>
      </c>
      <c r="F178" s="190" t="s">
        <v>246</v>
      </c>
      <c r="G178" s="191"/>
      <c r="H178" s="191"/>
      <c r="I178" s="191"/>
      <c r="J178" s="182"/>
      <c r="K178" s="186">
        <v>1.25</v>
      </c>
      <c r="L178" s="215"/>
      <c r="M178" s="215"/>
      <c r="N178" s="182"/>
      <c r="O178" s="182"/>
      <c r="P178" s="182"/>
      <c r="Q178" s="182"/>
      <c r="R178" s="187"/>
      <c r="S178" s="180"/>
      <c r="T178" s="188"/>
      <c r="U178" s="182"/>
      <c r="V178" s="182"/>
      <c r="W178" s="182"/>
      <c r="X178" s="182"/>
      <c r="Y178" s="182"/>
      <c r="Z178" s="182"/>
      <c r="AA178" s="189"/>
      <c r="AB178" s="180"/>
      <c r="AC178" s="180"/>
      <c r="AT178" s="48" t="s">
        <v>157</v>
      </c>
      <c r="AU178" s="48" t="s">
        <v>103</v>
      </c>
      <c r="AV178" s="10" t="s">
        <v>103</v>
      </c>
      <c r="AW178" s="10" t="s">
        <v>35</v>
      </c>
      <c r="AX178" s="10" t="s">
        <v>78</v>
      </c>
      <c r="AY178" s="48" t="s">
        <v>139</v>
      </c>
    </row>
    <row r="179" spans="1:65" s="10" customFormat="1" ht="16.5" customHeight="1">
      <c r="A179" s="180"/>
      <c r="B179" s="181"/>
      <c r="C179" s="182"/>
      <c r="D179" s="182"/>
      <c r="E179" s="183" t="s">
        <v>5</v>
      </c>
      <c r="F179" s="190" t="s">
        <v>247</v>
      </c>
      <c r="G179" s="191"/>
      <c r="H179" s="191"/>
      <c r="I179" s="191"/>
      <c r="J179" s="182"/>
      <c r="K179" s="186">
        <v>2.6</v>
      </c>
      <c r="L179" s="215"/>
      <c r="M179" s="215"/>
      <c r="N179" s="182"/>
      <c r="O179" s="182"/>
      <c r="P179" s="182"/>
      <c r="Q179" s="182"/>
      <c r="R179" s="187"/>
      <c r="S179" s="180"/>
      <c r="T179" s="188"/>
      <c r="U179" s="182"/>
      <c r="V179" s="182"/>
      <c r="W179" s="182"/>
      <c r="X179" s="182"/>
      <c r="Y179" s="182"/>
      <c r="Z179" s="182"/>
      <c r="AA179" s="189"/>
      <c r="AB179" s="180"/>
      <c r="AC179" s="180"/>
      <c r="AT179" s="48" t="s">
        <v>157</v>
      </c>
      <c r="AU179" s="48" t="s">
        <v>103</v>
      </c>
      <c r="AV179" s="10" t="s">
        <v>103</v>
      </c>
      <c r="AW179" s="10" t="s">
        <v>35</v>
      </c>
      <c r="AX179" s="10" t="s">
        <v>78</v>
      </c>
      <c r="AY179" s="48" t="s">
        <v>139</v>
      </c>
    </row>
    <row r="180" spans="1:65" s="10" customFormat="1" ht="16.5" customHeight="1">
      <c r="A180" s="180"/>
      <c r="B180" s="181"/>
      <c r="C180" s="182"/>
      <c r="D180" s="182"/>
      <c r="E180" s="183" t="s">
        <v>5</v>
      </c>
      <c r="F180" s="190" t="s">
        <v>248</v>
      </c>
      <c r="G180" s="191"/>
      <c r="H180" s="191"/>
      <c r="I180" s="191"/>
      <c r="J180" s="182"/>
      <c r="K180" s="186">
        <v>2.7</v>
      </c>
      <c r="L180" s="215"/>
      <c r="M180" s="215"/>
      <c r="N180" s="182"/>
      <c r="O180" s="182"/>
      <c r="P180" s="182"/>
      <c r="Q180" s="182"/>
      <c r="R180" s="187"/>
      <c r="S180" s="180"/>
      <c r="T180" s="188"/>
      <c r="U180" s="182"/>
      <c r="V180" s="182"/>
      <c r="W180" s="182"/>
      <c r="X180" s="182"/>
      <c r="Y180" s="182"/>
      <c r="Z180" s="182"/>
      <c r="AA180" s="189"/>
      <c r="AB180" s="180"/>
      <c r="AC180" s="180"/>
      <c r="AT180" s="48" t="s">
        <v>157</v>
      </c>
      <c r="AU180" s="48" t="s">
        <v>103</v>
      </c>
      <c r="AV180" s="10" t="s">
        <v>103</v>
      </c>
      <c r="AW180" s="10" t="s">
        <v>35</v>
      </c>
      <c r="AX180" s="10" t="s">
        <v>78</v>
      </c>
      <c r="AY180" s="48" t="s">
        <v>139</v>
      </c>
    </row>
    <row r="181" spans="1:65" s="10" customFormat="1" ht="16.5" customHeight="1">
      <c r="A181" s="180"/>
      <c r="B181" s="181"/>
      <c r="C181" s="182"/>
      <c r="D181" s="182"/>
      <c r="E181" s="183" t="s">
        <v>5</v>
      </c>
      <c r="F181" s="190" t="s">
        <v>249</v>
      </c>
      <c r="G181" s="191"/>
      <c r="H181" s="191"/>
      <c r="I181" s="191"/>
      <c r="J181" s="182"/>
      <c r="K181" s="186">
        <v>4.9000000000000004</v>
      </c>
      <c r="L181" s="215"/>
      <c r="M181" s="215"/>
      <c r="N181" s="182"/>
      <c r="O181" s="182"/>
      <c r="P181" s="182"/>
      <c r="Q181" s="182"/>
      <c r="R181" s="187"/>
      <c r="S181" s="180"/>
      <c r="T181" s="188"/>
      <c r="U181" s="182"/>
      <c r="V181" s="182"/>
      <c r="W181" s="182"/>
      <c r="X181" s="182"/>
      <c r="Y181" s="182"/>
      <c r="Z181" s="182"/>
      <c r="AA181" s="189"/>
      <c r="AB181" s="180"/>
      <c r="AC181" s="180"/>
      <c r="AT181" s="48" t="s">
        <v>157</v>
      </c>
      <c r="AU181" s="48" t="s">
        <v>103</v>
      </c>
      <c r="AV181" s="10" t="s">
        <v>103</v>
      </c>
      <c r="AW181" s="10" t="s">
        <v>35</v>
      </c>
      <c r="AX181" s="10" t="s">
        <v>78</v>
      </c>
      <c r="AY181" s="48" t="s">
        <v>139</v>
      </c>
    </row>
    <row r="182" spans="1:65" s="10" customFormat="1" ht="16.5" customHeight="1">
      <c r="A182" s="180"/>
      <c r="B182" s="181"/>
      <c r="C182" s="182"/>
      <c r="D182" s="182"/>
      <c r="E182" s="183" t="s">
        <v>5</v>
      </c>
      <c r="F182" s="190" t="s">
        <v>250</v>
      </c>
      <c r="G182" s="191"/>
      <c r="H182" s="191"/>
      <c r="I182" s="191"/>
      <c r="J182" s="182"/>
      <c r="K182" s="186">
        <v>14.9</v>
      </c>
      <c r="L182" s="215"/>
      <c r="M182" s="215"/>
      <c r="N182" s="182"/>
      <c r="O182" s="182"/>
      <c r="P182" s="182"/>
      <c r="Q182" s="182"/>
      <c r="R182" s="187"/>
      <c r="S182" s="180"/>
      <c r="T182" s="188"/>
      <c r="U182" s="182"/>
      <c r="V182" s="182"/>
      <c r="W182" s="182"/>
      <c r="X182" s="182"/>
      <c r="Y182" s="182"/>
      <c r="Z182" s="182"/>
      <c r="AA182" s="189"/>
      <c r="AB182" s="180"/>
      <c r="AC182" s="180"/>
      <c r="AT182" s="48" t="s">
        <v>157</v>
      </c>
      <c r="AU182" s="48" t="s">
        <v>103</v>
      </c>
      <c r="AV182" s="10" t="s">
        <v>103</v>
      </c>
      <c r="AW182" s="10" t="s">
        <v>35</v>
      </c>
      <c r="AX182" s="10" t="s">
        <v>78</v>
      </c>
      <c r="AY182" s="48" t="s">
        <v>139</v>
      </c>
    </row>
    <row r="183" spans="1:65" s="10" customFormat="1" ht="16.5" customHeight="1">
      <c r="A183" s="180"/>
      <c r="B183" s="181"/>
      <c r="C183" s="182"/>
      <c r="D183" s="182"/>
      <c r="E183" s="183" t="s">
        <v>5</v>
      </c>
      <c r="F183" s="190" t="s">
        <v>251</v>
      </c>
      <c r="G183" s="191"/>
      <c r="H183" s="191"/>
      <c r="I183" s="191"/>
      <c r="J183" s="182"/>
      <c r="K183" s="186">
        <v>3.57</v>
      </c>
      <c r="L183" s="215"/>
      <c r="M183" s="215"/>
      <c r="N183" s="182"/>
      <c r="O183" s="182"/>
      <c r="P183" s="182"/>
      <c r="Q183" s="182"/>
      <c r="R183" s="187"/>
      <c r="S183" s="180"/>
      <c r="T183" s="188"/>
      <c r="U183" s="182"/>
      <c r="V183" s="182"/>
      <c r="W183" s="182"/>
      <c r="X183" s="182"/>
      <c r="Y183" s="182"/>
      <c r="Z183" s="182"/>
      <c r="AA183" s="189"/>
      <c r="AB183" s="180"/>
      <c r="AC183" s="180"/>
      <c r="AT183" s="48" t="s">
        <v>157</v>
      </c>
      <c r="AU183" s="48" t="s">
        <v>103</v>
      </c>
      <c r="AV183" s="10" t="s">
        <v>103</v>
      </c>
      <c r="AW183" s="10" t="s">
        <v>35</v>
      </c>
      <c r="AX183" s="10" t="s">
        <v>78</v>
      </c>
      <c r="AY183" s="48" t="s">
        <v>139</v>
      </c>
    </row>
    <row r="184" spans="1:65" s="11" customFormat="1" ht="16.5" customHeight="1">
      <c r="A184" s="192"/>
      <c r="B184" s="193"/>
      <c r="C184" s="194"/>
      <c r="D184" s="194"/>
      <c r="E184" s="195" t="s">
        <v>5</v>
      </c>
      <c r="F184" s="196" t="s">
        <v>166</v>
      </c>
      <c r="G184" s="197"/>
      <c r="H184" s="197"/>
      <c r="I184" s="197"/>
      <c r="J184" s="194"/>
      <c r="K184" s="198">
        <v>37.94</v>
      </c>
      <c r="L184" s="216"/>
      <c r="M184" s="216"/>
      <c r="N184" s="194"/>
      <c r="O184" s="194"/>
      <c r="P184" s="194"/>
      <c r="Q184" s="194"/>
      <c r="R184" s="199"/>
      <c r="S184" s="192"/>
      <c r="T184" s="200"/>
      <c r="U184" s="194"/>
      <c r="V184" s="194"/>
      <c r="W184" s="194"/>
      <c r="X184" s="194"/>
      <c r="Y184" s="194"/>
      <c r="Z184" s="194"/>
      <c r="AA184" s="201"/>
      <c r="AB184" s="192"/>
      <c r="AC184" s="192"/>
      <c r="AT184" s="49" t="s">
        <v>157</v>
      </c>
      <c r="AU184" s="49" t="s">
        <v>103</v>
      </c>
      <c r="AV184" s="11" t="s">
        <v>145</v>
      </c>
      <c r="AW184" s="11" t="s">
        <v>35</v>
      </c>
      <c r="AX184" s="11" t="s">
        <v>86</v>
      </c>
      <c r="AY184" s="49" t="s">
        <v>139</v>
      </c>
    </row>
    <row r="185" spans="1:65" s="1" customFormat="1" ht="25.5" customHeight="1">
      <c r="A185" s="74"/>
      <c r="B185" s="75"/>
      <c r="C185" s="170" t="s">
        <v>252</v>
      </c>
      <c r="D185" s="170" t="s">
        <v>141</v>
      </c>
      <c r="E185" s="171" t="s">
        <v>253</v>
      </c>
      <c r="F185" s="172" t="s">
        <v>254</v>
      </c>
      <c r="G185" s="172"/>
      <c r="H185" s="172"/>
      <c r="I185" s="172"/>
      <c r="J185" s="173" t="s">
        <v>144</v>
      </c>
      <c r="K185" s="174">
        <v>15.377000000000001</v>
      </c>
      <c r="L185" s="214"/>
      <c r="M185" s="214"/>
      <c r="N185" s="175">
        <f>ROUND(L185*K185,2)</f>
        <v>0</v>
      </c>
      <c r="O185" s="175"/>
      <c r="P185" s="175"/>
      <c r="Q185" s="175"/>
      <c r="R185" s="80"/>
      <c r="S185" s="74"/>
      <c r="T185" s="176" t="s">
        <v>5</v>
      </c>
      <c r="U185" s="177" t="s">
        <v>43</v>
      </c>
      <c r="V185" s="178">
        <v>0.48</v>
      </c>
      <c r="W185" s="178">
        <f>V185*K185</f>
        <v>7.38096</v>
      </c>
      <c r="X185" s="178">
        <v>0</v>
      </c>
      <c r="Y185" s="178">
        <f>X185*K185</f>
        <v>0</v>
      </c>
      <c r="Z185" s="178">
        <v>6.8000000000000005E-2</v>
      </c>
      <c r="AA185" s="179">
        <f>Z185*K185</f>
        <v>1.045636</v>
      </c>
      <c r="AB185" s="74"/>
      <c r="AC185" s="74"/>
      <c r="AR185" s="21" t="s">
        <v>145</v>
      </c>
      <c r="AT185" s="21" t="s">
        <v>141</v>
      </c>
      <c r="AU185" s="21" t="s">
        <v>103</v>
      </c>
      <c r="AY185" s="21" t="s">
        <v>139</v>
      </c>
      <c r="BE185" s="47">
        <f>IF(U185="základní",N185,0)</f>
        <v>0</v>
      </c>
      <c r="BF185" s="47">
        <f>IF(U185="snížená",N185,0)</f>
        <v>0</v>
      </c>
      <c r="BG185" s="47">
        <f>IF(U185="zákl. přenesená",N185,0)</f>
        <v>0</v>
      </c>
      <c r="BH185" s="47">
        <f>IF(U185="sníž. přenesená",N185,0)</f>
        <v>0</v>
      </c>
      <c r="BI185" s="47">
        <f>IF(U185="nulová",N185,0)</f>
        <v>0</v>
      </c>
      <c r="BJ185" s="21" t="s">
        <v>86</v>
      </c>
      <c r="BK185" s="47">
        <f>ROUND(L185*K185,2)</f>
        <v>0</v>
      </c>
      <c r="BL185" s="21" t="s">
        <v>145</v>
      </c>
      <c r="BM185" s="21" t="s">
        <v>255</v>
      </c>
    </row>
    <row r="186" spans="1:65" s="10" customFormat="1" ht="25.5" customHeight="1">
      <c r="A186" s="180"/>
      <c r="B186" s="181"/>
      <c r="C186" s="182"/>
      <c r="D186" s="182"/>
      <c r="E186" s="183" t="s">
        <v>5</v>
      </c>
      <c r="F186" s="184" t="s">
        <v>256</v>
      </c>
      <c r="G186" s="185"/>
      <c r="H186" s="185"/>
      <c r="I186" s="185"/>
      <c r="J186" s="182"/>
      <c r="K186" s="186">
        <v>15.377000000000001</v>
      </c>
      <c r="L186" s="215"/>
      <c r="M186" s="215"/>
      <c r="N186" s="182"/>
      <c r="O186" s="182"/>
      <c r="P186" s="182"/>
      <c r="Q186" s="182"/>
      <c r="R186" s="187"/>
      <c r="S186" s="180"/>
      <c r="T186" s="188"/>
      <c r="U186" s="182"/>
      <c r="V186" s="182"/>
      <c r="W186" s="182"/>
      <c r="X186" s="182"/>
      <c r="Y186" s="182"/>
      <c r="Z186" s="182"/>
      <c r="AA186" s="189"/>
      <c r="AB186" s="180"/>
      <c r="AC186" s="180"/>
      <c r="AT186" s="48" t="s">
        <v>157</v>
      </c>
      <c r="AU186" s="48" t="s">
        <v>103</v>
      </c>
      <c r="AV186" s="10" t="s">
        <v>103</v>
      </c>
      <c r="AW186" s="10" t="s">
        <v>35</v>
      </c>
      <c r="AX186" s="10" t="s">
        <v>86</v>
      </c>
      <c r="AY186" s="48" t="s">
        <v>139</v>
      </c>
    </row>
    <row r="187" spans="1:65" s="9" customFormat="1" ht="29.85" customHeight="1">
      <c r="A187" s="158"/>
      <c r="B187" s="159"/>
      <c r="C187" s="160"/>
      <c r="D187" s="167" t="s">
        <v>118</v>
      </c>
      <c r="E187" s="167"/>
      <c r="F187" s="167"/>
      <c r="G187" s="167"/>
      <c r="H187" s="167"/>
      <c r="I187" s="167"/>
      <c r="J187" s="167"/>
      <c r="K187" s="167"/>
      <c r="L187" s="213"/>
      <c r="M187" s="213"/>
      <c r="N187" s="168">
        <f>BK187</f>
        <v>0</v>
      </c>
      <c r="O187" s="169"/>
      <c r="P187" s="169"/>
      <c r="Q187" s="169"/>
      <c r="R187" s="163"/>
      <c r="S187" s="158"/>
      <c r="T187" s="164"/>
      <c r="U187" s="160"/>
      <c r="V187" s="160"/>
      <c r="W187" s="165">
        <f>SUM(W188:W193)</f>
        <v>123.78909399999999</v>
      </c>
      <c r="X187" s="160"/>
      <c r="Y187" s="165">
        <f>SUM(Y188:Y193)</f>
        <v>0</v>
      </c>
      <c r="Z187" s="160"/>
      <c r="AA187" s="166">
        <f>SUM(AA188:AA193)</f>
        <v>0</v>
      </c>
      <c r="AB187" s="158"/>
      <c r="AC187" s="158"/>
      <c r="AR187" s="41" t="s">
        <v>86</v>
      </c>
      <c r="AT187" s="42" t="s">
        <v>77</v>
      </c>
      <c r="AU187" s="42" t="s">
        <v>86</v>
      </c>
      <c r="AY187" s="41" t="s">
        <v>139</v>
      </c>
      <c r="BK187" s="43">
        <f>SUM(BK188:BK193)</f>
        <v>0</v>
      </c>
    </row>
    <row r="188" spans="1:65" s="1" customFormat="1" ht="38.25" customHeight="1">
      <c r="A188" s="74"/>
      <c r="B188" s="75"/>
      <c r="C188" s="170" t="s">
        <v>257</v>
      </c>
      <c r="D188" s="170" t="s">
        <v>141</v>
      </c>
      <c r="E188" s="171" t="s">
        <v>258</v>
      </c>
      <c r="F188" s="172" t="s">
        <v>259</v>
      </c>
      <c r="G188" s="172"/>
      <c r="H188" s="172"/>
      <c r="I188" s="172"/>
      <c r="J188" s="173" t="s">
        <v>260</v>
      </c>
      <c r="K188" s="174">
        <v>47.085999999999999</v>
      </c>
      <c r="L188" s="214"/>
      <c r="M188" s="214"/>
      <c r="N188" s="175">
        <f>ROUND(L188*K188,2)</f>
        <v>0</v>
      </c>
      <c r="O188" s="175"/>
      <c r="P188" s="175"/>
      <c r="Q188" s="175"/>
      <c r="R188" s="80"/>
      <c r="S188" s="74"/>
      <c r="T188" s="176" t="s">
        <v>5</v>
      </c>
      <c r="U188" s="177" t="s">
        <v>43</v>
      </c>
      <c r="V188" s="178">
        <v>2.42</v>
      </c>
      <c r="W188" s="178">
        <f>V188*K188</f>
        <v>113.94811999999999</v>
      </c>
      <c r="X188" s="178">
        <v>0</v>
      </c>
      <c r="Y188" s="178">
        <f>X188*K188</f>
        <v>0</v>
      </c>
      <c r="Z188" s="178">
        <v>0</v>
      </c>
      <c r="AA188" s="179">
        <f>Z188*K188</f>
        <v>0</v>
      </c>
      <c r="AB188" s="74"/>
      <c r="AC188" s="74"/>
      <c r="AR188" s="21" t="s">
        <v>145</v>
      </c>
      <c r="AT188" s="21" t="s">
        <v>141</v>
      </c>
      <c r="AU188" s="21" t="s">
        <v>103</v>
      </c>
      <c r="AY188" s="21" t="s">
        <v>139</v>
      </c>
      <c r="BE188" s="47">
        <f>IF(U188="základní",N188,0)</f>
        <v>0</v>
      </c>
      <c r="BF188" s="47">
        <f>IF(U188="snížená",N188,0)</f>
        <v>0</v>
      </c>
      <c r="BG188" s="47">
        <f>IF(U188="zákl. přenesená",N188,0)</f>
        <v>0</v>
      </c>
      <c r="BH188" s="47">
        <f>IF(U188="sníž. přenesená",N188,0)</f>
        <v>0</v>
      </c>
      <c r="BI188" s="47">
        <f>IF(U188="nulová",N188,0)</f>
        <v>0</v>
      </c>
      <c r="BJ188" s="21" t="s">
        <v>86</v>
      </c>
      <c r="BK188" s="47">
        <f>ROUND(L188*K188,2)</f>
        <v>0</v>
      </c>
      <c r="BL188" s="21" t="s">
        <v>145</v>
      </c>
      <c r="BM188" s="21" t="s">
        <v>261</v>
      </c>
    </row>
    <row r="189" spans="1:65" s="1" customFormat="1" ht="38.25" customHeight="1">
      <c r="A189" s="74"/>
      <c r="B189" s="75"/>
      <c r="C189" s="170" t="s">
        <v>262</v>
      </c>
      <c r="D189" s="170" t="s">
        <v>141</v>
      </c>
      <c r="E189" s="171" t="s">
        <v>263</v>
      </c>
      <c r="F189" s="172" t="s">
        <v>264</v>
      </c>
      <c r="G189" s="172"/>
      <c r="H189" s="172"/>
      <c r="I189" s="172"/>
      <c r="J189" s="173" t="s">
        <v>260</v>
      </c>
      <c r="K189" s="174">
        <v>47.085999999999999</v>
      </c>
      <c r="L189" s="214"/>
      <c r="M189" s="214"/>
      <c r="N189" s="175">
        <f>ROUND(L189*K189,2)</f>
        <v>0</v>
      </c>
      <c r="O189" s="175"/>
      <c r="P189" s="175"/>
      <c r="Q189" s="175"/>
      <c r="R189" s="80"/>
      <c r="S189" s="74"/>
      <c r="T189" s="176" t="s">
        <v>5</v>
      </c>
      <c r="U189" s="177" t="s">
        <v>43</v>
      </c>
      <c r="V189" s="178">
        <v>0.125</v>
      </c>
      <c r="W189" s="178">
        <f>V189*K189</f>
        <v>5.8857499999999998</v>
      </c>
      <c r="X189" s="178">
        <v>0</v>
      </c>
      <c r="Y189" s="178">
        <f>X189*K189</f>
        <v>0</v>
      </c>
      <c r="Z189" s="178">
        <v>0</v>
      </c>
      <c r="AA189" s="179">
        <f>Z189*K189</f>
        <v>0</v>
      </c>
      <c r="AB189" s="74"/>
      <c r="AC189" s="74"/>
      <c r="AR189" s="21" t="s">
        <v>145</v>
      </c>
      <c r="AT189" s="21" t="s">
        <v>141</v>
      </c>
      <c r="AU189" s="21" t="s">
        <v>103</v>
      </c>
      <c r="AY189" s="21" t="s">
        <v>139</v>
      </c>
      <c r="BE189" s="47">
        <f>IF(U189="základní",N189,0)</f>
        <v>0</v>
      </c>
      <c r="BF189" s="47">
        <f>IF(U189="snížená",N189,0)</f>
        <v>0</v>
      </c>
      <c r="BG189" s="47">
        <f>IF(U189="zákl. přenesená",N189,0)</f>
        <v>0</v>
      </c>
      <c r="BH189" s="47">
        <f>IF(U189="sníž. přenesená",N189,0)</f>
        <v>0</v>
      </c>
      <c r="BI189" s="47">
        <f>IF(U189="nulová",N189,0)</f>
        <v>0</v>
      </c>
      <c r="BJ189" s="21" t="s">
        <v>86</v>
      </c>
      <c r="BK189" s="47">
        <f>ROUND(L189*K189,2)</f>
        <v>0</v>
      </c>
      <c r="BL189" s="21" t="s">
        <v>145</v>
      </c>
      <c r="BM189" s="21" t="s">
        <v>265</v>
      </c>
    </row>
    <row r="190" spans="1:65" s="1" customFormat="1" ht="25.5" customHeight="1">
      <c r="A190" s="74"/>
      <c r="B190" s="75"/>
      <c r="C190" s="170" t="s">
        <v>266</v>
      </c>
      <c r="D190" s="170" t="s">
        <v>141</v>
      </c>
      <c r="E190" s="171" t="s">
        <v>267</v>
      </c>
      <c r="F190" s="172" t="s">
        <v>268</v>
      </c>
      <c r="G190" s="172"/>
      <c r="H190" s="172"/>
      <c r="I190" s="172"/>
      <c r="J190" s="173" t="s">
        <v>260</v>
      </c>
      <c r="K190" s="174">
        <v>659.20399999999995</v>
      </c>
      <c r="L190" s="214"/>
      <c r="M190" s="214"/>
      <c r="N190" s="175">
        <f>ROUND(L190*K190,2)</f>
        <v>0</v>
      </c>
      <c r="O190" s="175"/>
      <c r="P190" s="175"/>
      <c r="Q190" s="175"/>
      <c r="R190" s="80"/>
      <c r="S190" s="74"/>
      <c r="T190" s="176" t="s">
        <v>5</v>
      </c>
      <c r="U190" s="177" t="s">
        <v>43</v>
      </c>
      <c r="V190" s="178">
        <v>6.0000000000000001E-3</v>
      </c>
      <c r="W190" s="178">
        <f>V190*K190</f>
        <v>3.9552239999999999</v>
      </c>
      <c r="X190" s="178">
        <v>0</v>
      </c>
      <c r="Y190" s="178">
        <f>X190*K190</f>
        <v>0</v>
      </c>
      <c r="Z190" s="178">
        <v>0</v>
      </c>
      <c r="AA190" s="179">
        <f>Z190*K190</f>
        <v>0</v>
      </c>
      <c r="AB190" s="74"/>
      <c r="AC190" s="74"/>
      <c r="AR190" s="21" t="s">
        <v>145</v>
      </c>
      <c r="AT190" s="21" t="s">
        <v>141</v>
      </c>
      <c r="AU190" s="21" t="s">
        <v>103</v>
      </c>
      <c r="AY190" s="21" t="s">
        <v>139</v>
      </c>
      <c r="BE190" s="47">
        <f>IF(U190="základní",N190,0)</f>
        <v>0</v>
      </c>
      <c r="BF190" s="47">
        <f>IF(U190="snížená",N190,0)</f>
        <v>0</v>
      </c>
      <c r="BG190" s="47">
        <f>IF(U190="zákl. přenesená",N190,0)</f>
        <v>0</v>
      </c>
      <c r="BH190" s="47">
        <f>IF(U190="sníž. přenesená",N190,0)</f>
        <v>0</v>
      </c>
      <c r="BI190" s="47">
        <f>IF(U190="nulová",N190,0)</f>
        <v>0</v>
      </c>
      <c r="BJ190" s="21" t="s">
        <v>86</v>
      </c>
      <c r="BK190" s="47">
        <f>ROUND(L190*K190,2)</f>
        <v>0</v>
      </c>
      <c r="BL190" s="21" t="s">
        <v>145</v>
      </c>
      <c r="BM190" s="21" t="s">
        <v>269</v>
      </c>
    </row>
    <row r="191" spans="1:65" s="1" customFormat="1" ht="25.5" customHeight="1">
      <c r="A191" s="74"/>
      <c r="B191" s="75"/>
      <c r="C191" s="170" t="s">
        <v>270</v>
      </c>
      <c r="D191" s="170" t="s">
        <v>141</v>
      </c>
      <c r="E191" s="171" t="s">
        <v>271</v>
      </c>
      <c r="F191" s="172" t="s">
        <v>272</v>
      </c>
      <c r="G191" s="172"/>
      <c r="H191" s="172"/>
      <c r="I191" s="172"/>
      <c r="J191" s="173" t="s">
        <v>260</v>
      </c>
      <c r="K191" s="174">
        <v>46.454999999999998</v>
      </c>
      <c r="L191" s="214"/>
      <c r="M191" s="214"/>
      <c r="N191" s="175">
        <f>ROUND(L191*K191,2)</f>
        <v>0</v>
      </c>
      <c r="O191" s="175"/>
      <c r="P191" s="175"/>
      <c r="Q191" s="175"/>
      <c r="R191" s="80"/>
      <c r="S191" s="74"/>
      <c r="T191" s="176" t="s">
        <v>5</v>
      </c>
      <c r="U191" s="177" t="s">
        <v>43</v>
      </c>
      <c r="V191" s="178">
        <v>0</v>
      </c>
      <c r="W191" s="178">
        <f>V191*K191</f>
        <v>0</v>
      </c>
      <c r="X191" s="178">
        <v>0</v>
      </c>
      <c r="Y191" s="178">
        <f>X191*K191</f>
        <v>0</v>
      </c>
      <c r="Z191" s="178">
        <v>0</v>
      </c>
      <c r="AA191" s="179">
        <f>Z191*K191</f>
        <v>0</v>
      </c>
      <c r="AB191" s="74"/>
      <c r="AC191" s="74"/>
      <c r="AR191" s="21" t="s">
        <v>145</v>
      </c>
      <c r="AT191" s="21" t="s">
        <v>141</v>
      </c>
      <c r="AU191" s="21" t="s">
        <v>103</v>
      </c>
      <c r="AY191" s="21" t="s">
        <v>139</v>
      </c>
      <c r="BE191" s="47">
        <f>IF(U191="základní",N191,0)</f>
        <v>0</v>
      </c>
      <c r="BF191" s="47">
        <f>IF(U191="snížená",N191,0)</f>
        <v>0</v>
      </c>
      <c r="BG191" s="47">
        <f>IF(U191="zákl. přenesená",N191,0)</f>
        <v>0</v>
      </c>
      <c r="BH191" s="47">
        <f>IF(U191="sníž. přenesená",N191,0)</f>
        <v>0</v>
      </c>
      <c r="BI191" s="47">
        <f>IF(U191="nulová",N191,0)</f>
        <v>0</v>
      </c>
      <c r="BJ191" s="21" t="s">
        <v>86</v>
      </c>
      <c r="BK191" s="47">
        <f>ROUND(L191*K191,2)</f>
        <v>0</v>
      </c>
      <c r="BL191" s="21" t="s">
        <v>145</v>
      </c>
      <c r="BM191" s="21" t="s">
        <v>273</v>
      </c>
    </row>
    <row r="192" spans="1:65" s="10" customFormat="1" ht="16.5" customHeight="1">
      <c r="A192" s="180"/>
      <c r="B192" s="181"/>
      <c r="C192" s="182"/>
      <c r="D192" s="182"/>
      <c r="E192" s="183" t="s">
        <v>5</v>
      </c>
      <c r="F192" s="184" t="s">
        <v>274</v>
      </c>
      <c r="G192" s="185"/>
      <c r="H192" s="185"/>
      <c r="I192" s="185"/>
      <c r="J192" s="182"/>
      <c r="K192" s="186">
        <v>46.454999999999998</v>
      </c>
      <c r="L192" s="215"/>
      <c r="M192" s="215"/>
      <c r="N192" s="182"/>
      <c r="O192" s="182"/>
      <c r="P192" s="182"/>
      <c r="Q192" s="182"/>
      <c r="R192" s="187"/>
      <c r="S192" s="180"/>
      <c r="T192" s="188"/>
      <c r="U192" s="182"/>
      <c r="V192" s="182"/>
      <c r="W192" s="182"/>
      <c r="X192" s="182"/>
      <c r="Y192" s="182"/>
      <c r="Z192" s="182"/>
      <c r="AA192" s="189"/>
      <c r="AB192" s="180"/>
      <c r="AC192" s="180"/>
      <c r="AT192" s="48" t="s">
        <v>157</v>
      </c>
      <c r="AU192" s="48" t="s">
        <v>103</v>
      </c>
      <c r="AV192" s="10" t="s">
        <v>103</v>
      </c>
      <c r="AW192" s="10" t="s">
        <v>35</v>
      </c>
      <c r="AX192" s="10" t="s">
        <v>86</v>
      </c>
      <c r="AY192" s="48" t="s">
        <v>139</v>
      </c>
    </row>
    <row r="193" spans="1:65" s="1" customFormat="1" ht="38.25" customHeight="1">
      <c r="A193" s="74"/>
      <c r="B193" s="75"/>
      <c r="C193" s="170" t="s">
        <v>275</v>
      </c>
      <c r="D193" s="170" t="s">
        <v>141</v>
      </c>
      <c r="E193" s="171" t="s">
        <v>276</v>
      </c>
      <c r="F193" s="172" t="s">
        <v>277</v>
      </c>
      <c r="G193" s="172"/>
      <c r="H193" s="172"/>
      <c r="I193" s="172"/>
      <c r="J193" s="173" t="s">
        <v>260</v>
      </c>
      <c r="K193" s="174">
        <v>0.63100000000000001</v>
      </c>
      <c r="L193" s="214"/>
      <c r="M193" s="214"/>
      <c r="N193" s="175">
        <f>ROUND(L193*K193,2)</f>
        <v>0</v>
      </c>
      <c r="O193" s="175"/>
      <c r="P193" s="175"/>
      <c r="Q193" s="175"/>
      <c r="R193" s="80"/>
      <c r="S193" s="74"/>
      <c r="T193" s="176" t="s">
        <v>5</v>
      </c>
      <c r="U193" s="177" t="s">
        <v>43</v>
      </c>
      <c r="V193" s="178">
        <v>0</v>
      </c>
      <c r="W193" s="178">
        <f>V193*K193</f>
        <v>0</v>
      </c>
      <c r="X193" s="178">
        <v>0</v>
      </c>
      <c r="Y193" s="178">
        <f>X193*K193</f>
        <v>0</v>
      </c>
      <c r="Z193" s="178">
        <v>0</v>
      </c>
      <c r="AA193" s="179">
        <f>Z193*K193</f>
        <v>0</v>
      </c>
      <c r="AB193" s="74"/>
      <c r="AC193" s="74"/>
      <c r="AR193" s="21" t="s">
        <v>145</v>
      </c>
      <c r="AT193" s="21" t="s">
        <v>141</v>
      </c>
      <c r="AU193" s="21" t="s">
        <v>103</v>
      </c>
      <c r="AY193" s="21" t="s">
        <v>139</v>
      </c>
      <c r="BE193" s="47">
        <f>IF(U193="základní",N193,0)</f>
        <v>0</v>
      </c>
      <c r="BF193" s="47">
        <f>IF(U193="snížená",N193,0)</f>
        <v>0</v>
      </c>
      <c r="BG193" s="47">
        <f>IF(U193="zákl. přenesená",N193,0)</f>
        <v>0</v>
      </c>
      <c r="BH193" s="47">
        <f>IF(U193="sníž. přenesená",N193,0)</f>
        <v>0</v>
      </c>
      <c r="BI193" s="47">
        <f>IF(U193="nulová",N193,0)</f>
        <v>0</v>
      </c>
      <c r="BJ193" s="21" t="s">
        <v>86</v>
      </c>
      <c r="BK193" s="47">
        <f>ROUND(L193*K193,2)</f>
        <v>0</v>
      </c>
      <c r="BL193" s="21" t="s">
        <v>145</v>
      </c>
      <c r="BM193" s="21" t="s">
        <v>278</v>
      </c>
    </row>
    <row r="194" spans="1:65" s="9" customFormat="1" ht="37.35" customHeight="1">
      <c r="A194" s="158"/>
      <c r="B194" s="159"/>
      <c r="C194" s="160"/>
      <c r="D194" s="161" t="s">
        <v>119</v>
      </c>
      <c r="E194" s="161"/>
      <c r="F194" s="161"/>
      <c r="G194" s="161"/>
      <c r="H194" s="161"/>
      <c r="I194" s="161"/>
      <c r="J194" s="161"/>
      <c r="K194" s="161"/>
      <c r="L194" s="212"/>
      <c r="M194" s="212"/>
      <c r="N194" s="204">
        <f>BK194</f>
        <v>0</v>
      </c>
      <c r="O194" s="205"/>
      <c r="P194" s="205"/>
      <c r="Q194" s="205"/>
      <c r="R194" s="163"/>
      <c r="S194" s="158"/>
      <c r="T194" s="164"/>
      <c r="U194" s="160"/>
      <c r="V194" s="160"/>
      <c r="W194" s="165">
        <f>W195+W209</f>
        <v>15.994774000000001</v>
      </c>
      <c r="X194" s="160"/>
      <c r="Y194" s="165">
        <f>Y195+Y209</f>
        <v>0</v>
      </c>
      <c r="Z194" s="160"/>
      <c r="AA194" s="166">
        <f>AA195+AA209</f>
        <v>0.55111189999999999</v>
      </c>
      <c r="AB194" s="158"/>
      <c r="AC194" s="158"/>
      <c r="AR194" s="41" t="s">
        <v>103</v>
      </c>
      <c r="AT194" s="42" t="s">
        <v>77</v>
      </c>
      <c r="AU194" s="42" t="s">
        <v>78</v>
      </c>
      <c r="AY194" s="41" t="s">
        <v>139</v>
      </c>
      <c r="BK194" s="43">
        <f>BK195+BK209</f>
        <v>0</v>
      </c>
    </row>
    <row r="195" spans="1:65" s="9" customFormat="1" ht="19.899999999999999" customHeight="1">
      <c r="A195" s="158"/>
      <c r="B195" s="159"/>
      <c r="C195" s="160"/>
      <c r="D195" s="167" t="s">
        <v>120</v>
      </c>
      <c r="E195" s="167"/>
      <c r="F195" s="167"/>
      <c r="G195" s="167"/>
      <c r="H195" s="167"/>
      <c r="I195" s="167"/>
      <c r="J195" s="167"/>
      <c r="K195" s="167"/>
      <c r="L195" s="213"/>
      <c r="M195" s="213"/>
      <c r="N195" s="168">
        <f>BK195</f>
        <v>0</v>
      </c>
      <c r="O195" s="169"/>
      <c r="P195" s="169"/>
      <c r="Q195" s="169"/>
      <c r="R195" s="163"/>
      <c r="S195" s="158"/>
      <c r="T195" s="164"/>
      <c r="U195" s="160"/>
      <c r="V195" s="160"/>
      <c r="W195" s="165">
        <f>SUM(W196:W208)</f>
        <v>6.0757220000000007</v>
      </c>
      <c r="X195" s="160"/>
      <c r="Y195" s="165">
        <f>SUM(Y196:Y208)</f>
        <v>0</v>
      </c>
      <c r="Z195" s="160"/>
      <c r="AA195" s="166">
        <f>SUM(AA196:AA208)</f>
        <v>0.24289189999999999</v>
      </c>
      <c r="AB195" s="158"/>
      <c r="AC195" s="158"/>
      <c r="AR195" s="41" t="s">
        <v>103</v>
      </c>
      <c r="AT195" s="42" t="s">
        <v>77</v>
      </c>
      <c r="AU195" s="42" t="s">
        <v>86</v>
      </c>
      <c r="AY195" s="41" t="s">
        <v>139</v>
      </c>
      <c r="BK195" s="43">
        <f>SUM(BK196:BK208)</f>
        <v>0</v>
      </c>
    </row>
    <row r="196" spans="1:65" s="1" customFormat="1" ht="16.5" customHeight="1">
      <c r="A196" s="74"/>
      <c r="B196" s="75"/>
      <c r="C196" s="170" t="s">
        <v>279</v>
      </c>
      <c r="D196" s="170" t="s">
        <v>141</v>
      </c>
      <c r="E196" s="171" t="s">
        <v>280</v>
      </c>
      <c r="F196" s="172" t="s">
        <v>281</v>
      </c>
      <c r="G196" s="172"/>
      <c r="H196" s="172"/>
      <c r="I196" s="172"/>
      <c r="J196" s="173" t="s">
        <v>182</v>
      </c>
      <c r="K196" s="174">
        <v>26.995000000000001</v>
      </c>
      <c r="L196" s="214"/>
      <c r="M196" s="214"/>
      <c r="N196" s="175">
        <f>ROUND(L196*K196,2)</f>
        <v>0</v>
      </c>
      <c r="O196" s="175"/>
      <c r="P196" s="175"/>
      <c r="Q196" s="175"/>
      <c r="R196" s="80"/>
      <c r="S196" s="74"/>
      <c r="T196" s="176" t="s">
        <v>5</v>
      </c>
      <c r="U196" s="177" t="s">
        <v>43</v>
      </c>
      <c r="V196" s="178">
        <v>8.3000000000000004E-2</v>
      </c>
      <c r="W196" s="178">
        <f>V196*K196</f>
        <v>2.2405850000000003</v>
      </c>
      <c r="X196" s="178">
        <v>0</v>
      </c>
      <c r="Y196" s="178">
        <f>X196*K196</f>
        <v>0</v>
      </c>
      <c r="Z196" s="178">
        <v>1.98E-3</v>
      </c>
      <c r="AA196" s="179">
        <f>Z196*K196</f>
        <v>5.34501E-2</v>
      </c>
      <c r="AB196" s="74"/>
      <c r="AC196" s="74"/>
      <c r="AR196" s="21" t="s">
        <v>239</v>
      </c>
      <c r="AT196" s="21" t="s">
        <v>141</v>
      </c>
      <c r="AU196" s="21" t="s">
        <v>103</v>
      </c>
      <c r="AY196" s="21" t="s">
        <v>139</v>
      </c>
      <c r="BE196" s="47">
        <f>IF(U196="základní",N196,0)</f>
        <v>0</v>
      </c>
      <c r="BF196" s="47">
        <f>IF(U196="snížená",N196,0)</f>
        <v>0</v>
      </c>
      <c r="BG196" s="47">
        <f>IF(U196="zákl. přenesená",N196,0)</f>
        <v>0</v>
      </c>
      <c r="BH196" s="47">
        <f>IF(U196="sníž. přenesená",N196,0)</f>
        <v>0</v>
      </c>
      <c r="BI196" s="47">
        <f>IF(U196="nulová",N196,0)</f>
        <v>0</v>
      </c>
      <c r="BJ196" s="21" t="s">
        <v>86</v>
      </c>
      <c r="BK196" s="47">
        <f>ROUND(L196*K196,2)</f>
        <v>0</v>
      </c>
      <c r="BL196" s="21" t="s">
        <v>239</v>
      </c>
      <c r="BM196" s="21" t="s">
        <v>282</v>
      </c>
    </row>
    <row r="197" spans="1:65" s="10" customFormat="1" ht="16.5" customHeight="1">
      <c r="A197" s="180"/>
      <c r="B197" s="181"/>
      <c r="C197" s="182"/>
      <c r="D197" s="182"/>
      <c r="E197" s="183" t="s">
        <v>5</v>
      </c>
      <c r="F197" s="184" t="s">
        <v>283</v>
      </c>
      <c r="G197" s="185"/>
      <c r="H197" s="185"/>
      <c r="I197" s="185"/>
      <c r="J197" s="182"/>
      <c r="K197" s="186">
        <v>3.375</v>
      </c>
      <c r="L197" s="215"/>
      <c r="M197" s="215"/>
      <c r="N197" s="182"/>
      <c r="O197" s="182"/>
      <c r="P197" s="182"/>
      <c r="Q197" s="182"/>
      <c r="R197" s="187"/>
      <c r="S197" s="180"/>
      <c r="T197" s="188"/>
      <c r="U197" s="182"/>
      <c r="V197" s="182"/>
      <c r="W197" s="182"/>
      <c r="X197" s="182"/>
      <c r="Y197" s="182"/>
      <c r="Z197" s="182"/>
      <c r="AA197" s="189"/>
      <c r="AB197" s="180"/>
      <c r="AC197" s="180"/>
      <c r="AT197" s="48" t="s">
        <v>157</v>
      </c>
      <c r="AU197" s="48" t="s">
        <v>103</v>
      </c>
      <c r="AV197" s="10" t="s">
        <v>103</v>
      </c>
      <c r="AW197" s="10" t="s">
        <v>35</v>
      </c>
      <c r="AX197" s="10" t="s">
        <v>78</v>
      </c>
      <c r="AY197" s="48" t="s">
        <v>139</v>
      </c>
    </row>
    <row r="198" spans="1:65" s="10" customFormat="1" ht="16.5" customHeight="1">
      <c r="A198" s="180"/>
      <c r="B198" s="181"/>
      <c r="C198" s="182"/>
      <c r="D198" s="182"/>
      <c r="E198" s="183" t="s">
        <v>5</v>
      </c>
      <c r="F198" s="190" t="s">
        <v>284</v>
      </c>
      <c r="G198" s="191"/>
      <c r="H198" s="191"/>
      <c r="I198" s="191"/>
      <c r="J198" s="182"/>
      <c r="K198" s="186">
        <v>5</v>
      </c>
      <c r="L198" s="215"/>
      <c r="M198" s="215"/>
      <c r="N198" s="182"/>
      <c r="O198" s="182"/>
      <c r="P198" s="182"/>
      <c r="Q198" s="182"/>
      <c r="R198" s="187"/>
      <c r="S198" s="180"/>
      <c r="T198" s="188"/>
      <c r="U198" s="182"/>
      <c r="V198" s="182"/>
      <c r="W198" s="182"/>
      <c r="X198" s="182"/>
      <c r="Y198" s="182"/>
      <c r="Z198" s="182"/>
      <c r="AA198" s="189"/>
      <c r="AB198" s="180"/>
      <c r="AC198" s="180"/>
      <c r="AT198" s="48" t="s">
        <v>157</v>
      </c>
      <c r="AU198" s="48" t="s">
        <v>103</v>
      </c>
      <c r="AV198" s="10" t="s">
        <v>103</v>
      </c>
      <c r="AW198" s="10" t="s">
        <v>35</v>
      </c>
      <c r="AX198" s="10" t="s">
        <v>78</v>
      </c>
      <c r="AY198" s="48" t="s">
        <v>139</v>
      </c>
    </row>
    <row r="199" spans="1:65" s="10" customFormat="1" ht="16.5" customHeight="1">
      <c r="A199" s="180"/>
      <c r="B199" s="181"/>
      <c r="C199" s="182"/>
      <c r="D199" s="182"/>
      <c r="E199" s="183" t="s">
        <v>5</v>
      </c>
      <c r="F199" s="190" t="s">
        <v>285</v>
      </c>
      <c r="G199" s="191"/>
      <c r="H199" s="191"/>
      <c r="I199" s="191"/>
      <c r="J199" s="182"/>
      <c r="K199" s="186">
        <v>1.1000000000000001</v>
      </c>
      <c r="L199" s="215"/>
      <c r="M199" s="215"/>
      <c r="N199" s="182"/>
      <c r="O199" s="182"/>
      <c r="P199" s="182"/>
      <c r="Q199" s="182"/>
      <c r="R199" s="187"/>
      <c r="S199" s="180"/>
      <c r="T199" s="188"/>
      <c r="U199" s="182"/>
      <c r="V199" s="182"/>
      <c r="W199" s="182"/>
      <c r="X199" s="182"/>
      <c r="Y199" s="182"/>
      <c r="Z199" s="182"/>
      <c r="AA199" s="189"/>
      <c r="AB199" s="180"/>
      <c r="AC199" s="180"/>
      <c r="AT199" s="48" t="s">
        <v>157</v>
      </c>
      <c r="AU199" s="48" t="s">
        <v>103</v>
      </c>
      <c r="AV199" s="10" t="s">
        <v>103</v>
      </c>
      <c r="AW199" s="10" t="s">
        <v>35</v>
      </c>
      <c r="AX199" s="10" t="s">
        <v>78</v>
      </c>
      <c r="AY199" s="48" t="s">
        <v>139</v>
      </c>
    </row>
    <row r="200" spans="1:65" s="10" customFormat="1" ht="16.5" customHeight="1">
      <c r="A200" s="180"/>
      <c r="B200" s="181"/>
      <c r="C200" s="182"/>
      <c r="D200" s="182"/>
      <c r="E200" s="183" t="s">
        <v>5</v>
      </c>
      <c r="F200" s="190" t="s">
        <v>286</v>
      </c>
      <c r="G200" s="191"/>
      <c r="H200" s="191"/>
      <c r="I200" s="191"/>
      <c r="J200" s="182"/>
      <c r="K200" s="186">
        <v>4.3499999999999996</v>
      </c>
      <c r="L200" s="215"/>
      <c r="M200" s="215"/>
      <c r="N200" s="182"/>
      <c r="O200" s="182"/>
      <c r="P200" s="182"/>
      <c r="Q200" s="182"/>
      <c r="R200" s="187"/>
      <c r="S200" s="180"/>
      <c r="T200" s="188"/>
      <c r="U200" s="182"/>
      <c r="V200" s="182"/>
      <c r="W200" s="182"/>
      <c r="X200" s="182"/>
      <c r="Y200" s="182"/>
      <c r="Z200" s="182"/>
      <c r="AA200" s="189"/>
      <c r="AB200" s="180"/>
      <c r="AC200" s="180"/>
      <c r="AT200" s="48" t="s">
        <v>157</v>
      </c>
      <c r="AU200" s="48" t="s">
        <v>103</v>
      </c>
      <c r="AV200" s="10" t="s">
        <v>103</v>
      </c>
      <c r="AW200" s="10" t="s">
        <v>35</v>
      </c>
      <c r="AX200" s="10" t="s">
        <v>78</v>
      </c>
      <c r="AY200" s="48" t="s">
        <v>139</v>
      </c>
    </row>
    <row r="201" spans="1:65" s="10" customFormat="1" ht="16.5" customHeight="1">
      <c r="A201" s="180"/>
      <c r="B201" s="181"/>
      <c r="C201" s="182"/>
      <c r="D201" s="182"/>
      <c r="E201" s="183" t="s">
        <v>5</v>
      </c>
      <c r="F201" s="190" t="s">
        <v>287</v>
      </c>
      <c r="G201" s="191"/>
      <c r="H201" s="191"/>
      <c r="I201" s="191"/>
      <c r="J201" s="182"/>
      <c r="K201" s="186">
        <v>4.7</v>
      </c>
      <c r="L201" s="215"/>
      <c r="M201" s="215"/>
      <c r="N201" s="182"/>
      <c r="O201" s="182"/>
      <c r="P201" s="182"/>
      <c r="Q201" s="182"/>
      <c r="R201" s="187"/>
      <c r="S201" s="180"/>
      <c r="T201" s="188"/>
      <c r="U201" s="182"/>
      <c r="V201" s="182"/>
      <c r="W201" s="182"/>
      <c r="X201" s="182"/>
      <c r="Y201" s="182"/>
      <c r="Z201" s="182"/>
      <c r="AA201" s="189"/>
      <c r="AB201" s="180"/>
      <c r="AC201" s="180"/>
      <c r="AT201" s="48" t="s">
        <v>157</v>
      </c>
      <c r="AU201" s="48" t="s">
        <v>103</v>
      </c>
      <c r="AV201" s="10" t="s">
        <v>103</v>
      </c>
      <c r="AW201" s="10" t="s">
        <v>35</v>
      </c>
      <c r="AX201" s="10" t="s">
        <v>78</v>
      </c>
      <c r="AY201" s="48" t="s">
        <v>139</v>
      </c>
    </row>
    <row r="202" spans="1:65" s="10" customFormat="1" ht="16.5" customHeight="1">
      <c r="A202" s="180"/>
      <c r="B202" s="181"/>
      <c r="C202" s="182"/>
      <c r="D202" s="182"/>
      <c r="E202" s="183" t="s">
        <v>5</v>
      </c>
      <c r="F202" s="190" t="s">
        <v>288</v>
      </c>
      <c r="G202" s="191"/>
      <c r="H202" s="191"/>
      <c r="I202" s="191"/>
      <c r="J202" s="182"/>
      <c r="K202" s="186">
        <v>3.47</v>
      </c>
      <c r="L202" s="215"/>
      <c r="M202" s="215"/>
      <c r="N202" s="182"/>
      <c r="O202" s="182"/>
      <c r="P202" s="182"/>
      <c r="Q202" s="182"/>
      <c r="R202" s="187"/>
      <c r="S202" s="180"/>
      <c r="T202" s="188"/>
      <c r="U202" s="182"/>
      <c r="V202" s="182"/>
      <c r="W202" s="182"/>
      <c r="X202" s="182"/>
      <c r="Y202" s="182"/>
      <c r="Z202" s="182"/>
      <c r="AA202" s="189"/>
      <c r="AB202" s="180"/>
      <c r="AC202" s="180"/>
      <c r="AT202" s="48" t="s">
        <v>157</v>
      </c>
      <c r="AU202" s="48" t="s">
        <v>103</v>
      </c>
      <c r="AV202" s="10" t="s">
        <v>103</v>
      </c>
      <c r="AW202" s="10" t="s">
        <v>35</v>
      </c>
      <c r="AX202" s="10" t="s">
        <v>78</v>
      </c>
      <c r="AY202" s="48" t="s">
        <v>139</v>
      </c>
    </row>
    <row r="203" spans="1:65" s="10" customFormat="1" ht="16.5" customHeight="1">
      <c r="A203" s="180"/>
      <c r="B203" s="181"/>
      <c r="C203" s="182"/>
      <c r="D203" s="182"/>
      <c r="E203" s="183" t="s">
        <v>5</v>
      </c>
      <c r="F203" s="190" t="s">
        <v>289</v>
      </c>
      <c r="G203" s="191"/>
      <c r="H203" s="191"/>
      <c r="I203" s="191"/>
      <c r="J203" s="182"/>
      <c r="K203" s="186">
        <v>5</v>
      </c>
      <c r="L203" s="215"/>
      <c r="M203" s="215"/>
      <c r="N203" s="182"/>
      <c r="O203" s="182"/>
      <c r="P203" s="182"/>
      <c r="Q203" s="182"/>
      <c r="R203" s="187"/>
      <c r="S203" s="180"/>
      <c r="T203" s="188"/>
      <c r="U203" s="182"/>
      <c r="V203" s="182"/>
      <c r="W203" s="182"/>
      <c r="X203" s="182"/>
      <c r="Y203" s="182"/>
      <c r="Z203" s="182"/>
      <c r="AA203" s="189"/>
      <c r="AB203" s="180"/>
      <c r="AC203" s="180"/>
      <c r="AT203" s="48" t="s">
        <v>157</v>
      </c>
      <c r="AU203" s="48" t="s">
        <v>103</v>
      </c>
      <c r="AV203" s="10" t="s">
        <v>103</v>
      </c>
      <c r="AW203" s="10" t="s">
        <v>35</v>
      </c>
      <c r="AX203" s="10" t="s">
        <v>78</v>
      </c>
      <c r="AY203" s="48" t="s">
        <v>139</v>
      </c>
    </row>
    <row r="204" spans="1:65" s="11" customFormat="1" ht="16.5" customHeight="1">
      <c r="A204" s="192"/>
      <c r="B204" s="193"/>
      <c r="C204" s="194"/>
      <c r="D204" s="194"/>
      <c r="E204" s="195" t="s">
        <v>5</v>
      </c>
      <c r="F204" s="196" t="s">
        <v>166</v>
      </c>
      <c r="G204" s="197"/>
      <c r="H204" s="197"/>
      <c r="I204" s="197"/>
      <c r="J204" s="194"/>
      <c r="K204" s="198">
        <v>26.995000000000001</v>
      </c>
      <c r="L204" s="216"/>
      <c r="M204" s="216"/>
      <c r="N204" s="194"/>
      <c r="O204" s="194"/>
      <c r="P204" s="194"/>
      <c r="Q204" s="194"/>
      <c r="R204" s="199"/>
      <c r="S204" s="192"/>
      <c r="T204" s="200"/>
      <c r="U204" s="194"/>
      <c r="V204" s="194"/>
      <c r="W204" s="194"/>
      <c r="X204" s="194"/>
      <c r="Y204" s="194"/>
      <c r="Z204" s="194"/>
      <c r="AA204" s="201"/>
      <c r="AB204" s="192"/>
      <c r="AC204" s="192"/>
      <c r="AT204" s="49" t="s">
        <v>157</v>
      </c>
      <c r="AU204" s="49" t="s">
        <v>103</v>
      </c>
      <c r="AV204" s="11" t="s">
        <v>145</v>
      </c>
      <c r="AW204" s="11" t="s">
        <v>35</v>
      </c>
      <c r="AX204" s="11" t="s">
        <v>86</v>
      </c>
      <c r="AY204" s="49" t="s">
        <v>139</v>
      </c>
    </row>
    <row r="205" spans="1:65" s="1" customFormat="1" ht="16.5" customHeight="1">
      <c r="A205" s="74"/>
      <c r="B205" s="75"/>
      <c r="C205" s="170" t="s">
        <v>290</v>
      </c>
      <c r="D205" s="170" t="s">
        <v>141</v>
      </c>
      <c r="E205" s="171" t="s">
        <v>291</v>
      </c>
      <c r="F205" s="172" t="s">
        <v>292</v>
      </c>
      <c r="G205" s="172"/>
      <c r="H205" s="172"/>
      <c r="I205" s="172"/>
      <c r="J205" s="173" t="s">
        <v>182</v>
      </c>
      <c r="K205" s="174">
        <v>6.86</v>
      </c>
      <c r="L205" s="214"/>
      <c r="M205" s="214"/>
      <c r="N205" s="175">
        <f>ROUND(L205*K205,2)</f>
        <v>0</v>
      </c>
      <c r="O205" s="175"/>
      <c r="P205" s="175"/>
      <c r="Q205" s="175"/>
      <c r="R205" s="80"/>
      <c r="S205" s="74"/>
      <c r="T205" s="176" t="s">
        <v>5</v>
      </c>
      <c r="U205" s="177" t="s">
        <v>43</v>
      </c>
      <c r="V205" s="178">
        <v>0.114</v>
      </c>
      <c r="W205" s="178">
        <f>V205*K205</f>
        <v>0.78204000000000007</v>
      </c>
      <c r="X205" s="178">
        <v>0</v>
      </c>
      <c r="Y205" s="178">
        <f>X205*K205</f>
        <v>0</v>
      </c>
      <c r="Z205" s="178">
        <v>2.63E-3</v>
      </c>
      <c r="AA205" s="179">
        <f>Z205*K205</f>
        <v>1.80418E-2</v>
      </c>
      <c r="AB205" s="74"/>
      <c r="AC205" s="74"/>
      <c r="AR205" s="21" t="s">
        <v>239</v>
      </c>
      <c r="AT205" s="21" t="s">
        <v>141</v>
      </c>
      <c r="AU205" s="21" t="s">
        <v>103</v>
      </c>
      <c r="AY205" s="21" t="s">
        <v>139</v>
      </c>
      <c r="BE205" s="47">
        <f>IF(U205="základní",N205,0)</f>
        <v>0</v>
      </c>
      <c r="BF205" s="47">
        <f>IF(U205="snížená",N205,0)</f>
        <v>0</v>
      </c>
      <c r="BG205" s="47">
        <f>IF(U205="zákl. přenesená",N205,0)</f>
        <v>0</v>
      </c>
      <c r="BH205" s="47">
        <f>IF(U205="sníž. přenesená",N205,0)</f>
        <v>0</v>
      </c>
      <c r="BI205" s="47">
        <f>IF(U205="nulová",N205,0)</f>
        <v>0</v>
      </c>
      <c r="BJ205" s="21" t="s">
        <v>86</v>
      </c>
      <c r="BK205" s="47">
        <f>ROUND(L205*K205,2)</f>
        <v>0</v>
      </c>
      <c r="BL205" s="21" t="s">
        <v>239</v>
      </c>
      <c r="BM205" s="21" t="s">
        <v>293</v>
      </c>
    </row>
    <row r="206" spans="1:65" s="10" customFormat="1" ht="16.5" customHeight="1">
      <c r="A206" s="180"/>
      <c r="B206" s="181"/>
      <c r="C206" s="182"/>
      <c r="D206" s="182"/>
      <c r="E206" s="183" t="s">
        <v>5</v>
      </c>
      <c r="F206" s="184" t="s">
        <v>294</v>
      </c>
      <c r="G206" s="185"/>
      <c r="H206" s="185"/>
      <c r="I206" s="185"/>
      <c r="J206" s="182"/>
      <c r="K206" s="186">
        <v>6.86</v>
      </c>
      <c r="L206" s="215"/>
      <c r="M206" s="215"/>
      <c r="N206" s="182"/>
      <c r="O206" s="182"/>
      <c r="P206" s="182"/>
      <c r="Q206" s="182"/>
      <c r="R206" s="187"/>
      <c r="S206" s="180"/>
      <c r="T206" s="188"/>
      <c r="U206" s="182"/>
      <c r="V206" s="182"/>
      <c r="W206" s="182"/>
      <c r="X206" s="182"/>
      <c r="Y206" s="182"/>
      <c r="Z206" s="182"/>
      <c r="AA206" s="189"/>
      <c r="AB206" s="180"/>
      <c r="AC206" s="180"/>
      <c r="AT206" s="48" t="s">
        <v>157</v>
      </c>
      <c r="AU206" s="48" t="s">
        <v>103</v>
      </c>
      <c r="AV206" s="10" t="s">
        <v>103</v>
      </c>
      <c r="AW206" s="10" t="s">
        <v>35</v>
      </c>
      <c r="AX206" s="10" t="s">
        <v>86</v>
      </c>
      <c r="AY206" s="48" t="s">
        <v>139</v>
      </c>
    </row>
    <row r="207" spans="1:65" s="1" customFormat="1" ht="16.5" customHeight="1">
      <c r="A207" s="74"/>
      <c r="B207" s="75"/>
      <c r="C207" s="170" t="s">
        <v>295</v>
      </c>
      <c r="D207" s="170" t="s">
        <v>141</v>
      </c>
      <c r="E207" s="171" t="s">
        <v>296</v>
      </c>
      <c r="F207" s="172" t="s">
        <v>297</v>
      </c>
      <c r="G207" s="172"/>
      <c r="H207" s="172"/>
      <c r="I207" s="172"/>
      <c r="J207" s="173" t="s">
        <v>237</v>
      </c>
      <c r="K207" s="174">
        <v>4</v>
      </c>
      <c r="L207" s="214"/>
      <c r="M207" s="214"/>
      <c r="N207" s="175">
        <f>ROUND(L207*K207,2)</f>
        <v>0</v>
      </c>
      <c r="O207" s="175"/>
      <c r="P207" s="175"/>
      <c r="Q207" s="175"/>
      <c r="R207" s="80"/>
      <c r="S207" s="74"/>
      <c r="T207" s="176" t="s">
        <v>5</v>
      </c>
      <c r="U207" s="177" t="s">
        <v>43</v>
      </c>
      <c r="V207" s="178">
        <v>0.55800000000000005</v>
      </c>
      <c r="W207" s="178">
        <f>V207*K207</f>
        <v>2.2320000000000002</v>
      </c>
      <c r="X207" s="178">
        <v>0</v>
      </c>
      <c r="Y207" s="178">
        <f>X207*K207</f>
        <v>0</v>
      </c>
      <c r="Z207" s="178">
        <v>4.2849999999999999E-2</v>
      </c>
      <c r="AA207" s="179">
        <f>Z207*K207</f>
        <v>0.1714</v>
      </c>
      <c r="AB207" s="74"/>
      <c r="AC207" s="74"/>
      <c r="AR207" s="21" t="s">
        <v>239</v>
      </c>
      <c r="AT207" s="21" t="s">
        <v>141</v>
      </c>
      <c r="AU207" s="21" t="s">
        <v>103</v>
      </c>
      <c r="AY207" s="21" t="s">
        <v>139</v>
      </c>
      <c r="BE207" s="47">
        <f>IF(U207="základní",N207,0)</f>
        <v>0</v>
      </c>
      <c r="BF207" s="47">
        <f>IF(U207="snížená",N207,0)</f>
        <v>0</v>
      </c>
      <c r="BG207" s="47">
        <f>IF(U207="zákl. přenesená",N207,0)</f>
        <v>0</v>
      </c>
      <c r="BH207" s="47">
        <f>IF(U207="sníž. přenesená",N207,0)</f>
        <v>0</v>
      </c>
      <c r="BI207" s="47">
        <f>IF(U207="nulová",N207,0)</f>
        <v>0</v>
      </c>
      <c r="BJ207" s="21" t="s">
        <v>86</v>
      </c>
      <c r="BK207" s="47">
        <f>ROUND(L207*K207,2)</f>
        <v>0</v>
      </c>
      <c r="BL207" s="21" t="s">
        <v>239</v>
      </c>
      <c r="BM207" s="21" t="s">
        <v>298</v>
      </c>
    </row>
    <row r="208" spans="1:65" s="1" customFormat="1" ht="38.25" customHeight="1">
      <c r="A208" s="74"/>
      <c r="B208" s="75"/>
      <c r="C208" s="170" t="s">
        <v>299</v>
      </c>
      <c r="D208" s="170" t="s">
        <v>141</v>
      </c>
      <c r="E208" s="171" t="s">
        <v>300</v>
      </c>
      <c r="F208" s="172" t="s">
        <v>301</v>
      </c>
      <c r="G208" s="172"/>
      <c r="H208" s="172"/>
      <c r="I208" s="172"/>
      <c r="J208" s="173" t="s">
        <v>260</v>
      </c>
      <c r="K208" s="174">
        <v>0.24299999999999999</v>
      </c>
      <c r="L208" s="214"/>
      <c r="M208" s="214"/>
      <c r="N208" s="175">
        <f>ROUND(L208*K208,2)</f>
        <v>0</v>
      </c>
      <c r="O208" s="175"/>
      <c r="P208" s="175"/>
      <c r="Q208" s="175"/>
      <c r="R208" s="80"/>
      <c r="S208" s="74"/>
      <c r="T208" s="176" t="s">
        <v>5</v>
      </c>
      <c r="U208" s="177" t="s">
        <v>43</v>
      </c>
      <c r="V208" s="178">
        <v>3.379</v>
      </c>
      <c r="W208" s="178">
        <f>V208*K208</f>
        <v>0.82109699999999997</v>
      </c>
      <c r="X208" s="178">
        <v>0</v>
      </c>
      <c r="Y208" s="178">
        <f>X208*K208</f>
        <v>0</v>
      </c>
      <c r="Z208" s="178">
        <v>0</v>
      </c>
      <c r="AA208" s="179">
        <f>Z208*K208</f>
        <v>0</v>
      </c>
      <c r="AB208" s="74"/>
      <c r="AC208" s="74"/>
      <c r="AR208" s="21" t="s">
        <v>239</v>
      </c>
      <c r="AT208" s="21" t="s">
        <v>141</v>
      </c>
      <c r="AU208" s="21" t="s">
        <v>103</v>
      </c>
      <c r="AY208" s="21" t="s">
        <v>139</v>
      </c>
      <c r="BE208" s="47">
        <f>IF(U208="základní",N208,0)</f>
        <v>0</v>
      </c>
      <c r="BF208" s="47">
        <f>IF(U208="snížená",N208,0)</f>
        <v>0</v>
      </c>
      <c r="BG208" s="47">
        <f>IF(U208="zákl. přenesená",N208,0)</f>
        <v>0</v>
      </c>
      <c r="BH208" s="47">
        <f>IF(U208="sníž. přenesená",N208,0)</f>
        <v>0</v>
      </c>
      <c r="BI208" s="47">
        <f>IF(U208="nulová",N208,0)</f>
        <v>0</v>
      </c>
      <c r="BJ208" s="21" t="s">
        <v>86</v>
      </c>
      <c r="BK208" s="47">
        <f>ROUND(L208*K208,2)</f>
        <v>0</v>
      </c>
      <c r="BL208" s="21" t="s">
        <v>239</v>
      </c>
      <c r="BM208" s="21" t="s">
        <v>302</v>
      </c>
    </row>
    <row r="209" spans="1:65" s="9" customFormat="1" ht="29.85" customHeight="1">
      <c r="A209" s="158"/>
      <c r="B209" s="159"/>
      <c r="C209" s="160"/>
      <c r="D209" s="167" t="s">
        <v>121</v>
      </c>
      <c r="E209" s="167"/>
      <c r="F209" s="167"/>
      <c r="G209" s="167"/>
      <c r="H209" s="167"/>
      <c r="I209" s="167"/>
      <c r="J209" s="167"/>
      <c r="K209" s="167"/>
      <c r="L209" s="213"/>
      <c r="M209" s="213"/>
      <c r="N209" s="206">
        <f>BK209</f>
        <v>0</v>
      </c>
      <c r="O209" s="207"/>
      <c r="P209" s="207"/>
      <c r="Q209" s="207"/>
      <c r="R209" s="163"/>
      <c r="S209" s="158"/>
      <c r="T209" s="164"/>
      <c r="U209" s="160"/>
      <c r="V209" s="160"/>
      <c r="W209" s="165">
        <f>SUM(W210:W219)</f>
        <v>9.9190520000000006</v>
      </c>
      <c r="X209" s="160"/>
      <c r="Y209" s="165">
        <f>SUM(Y210:Y219)</f>
        <v>0</v>
      </c>
      <c r="Z209" s="160"/>
      <c r="AA209" s="166">
        <f>SUM(AA210:AA219)</f>
        <v>0.30822000000000005</v>
      </c>
      <c r="AB209" s="158"/>
      <c r="AC209" s="158"/>
      <c r="AR209" s="41" t="s">
        <v>103</v>
      </c>
      <c r="AT209" s="42" t="s">
        <v>77</v>
      </c>
      <c r="AU209" s="42" t="s">
        <v>86</v>
      </c>
      <c r="AY209" s="41" t="s">
        <v>139</v>
      </c>
      <c r="BK209" s="43">
        <f>SUM(BK210:BK219)</f>
        <v>0</v>
      </c>
    </row>
    <row r="210" spans="1:65" s="1" customFormat="1" ht="16.5" customHeight="1">
      <c r="A210" s="74"/>
      <c r="B210" s="75"/>
      <c r="C210" s="170" t="s">
        <v>86</v>
      </c>
      <c r="D210" s="170" t="s">
        <v>141</v>
      </c>
      <c r="E210" s="171" t="s">
        <v>303</v>
      </c>
      <c r="F210" s="172" t="s">
        <v>304</v>
      </c>
      <c r="G210" s="172"/>
      <c r="H210" s="172"/>
      <c r="I210" s="172"/>
      <c r="J210" s="173" t="s">
        <v>305</v>
      </c>
      <c r="K210" s="174">
        <v>2</v>
      </c>
      <c r="L210" s="214"/>
      <c r="M210" s="214"/>
      <c r="N210" s="175">
        <f t="shared" ref="N210:N219" si="0">ROUND(L210*K210,2)</f>
        <v>0</v>
      </c>
      <c r="O210" s="175"/>
      <c r="P210" s="175"/>
      <c r="Q210" s="175"/>
      <c r="R210" s="80"/>
      <c r="S210" s="74"/>
      <c r="T210" s="176" t="s">
        <v>5</v>
      </c>
      <c r="U210" s="177" t="s">
        <v>43</v>
      </c>
      <c r="V210" s="178">
        <v>0.54800000000000004</v>
      </c>
      <c r="W210" s="178">
        <f t="shared" ref="W210:W219" si="1">V210*K210</f>
        <v>1.0960000000000001</v>
      </c>
      <c r="X210" s="178">
        <v>0</v>
      </c>
      <c r="Y210" s="178">
        <f t="shared" ref="Y210:Y219" si="2">X210*K210</f>
        <v>0</v>
      </c>
      <c r="Z210" s="178">
        <v>1.933E-2</v>
      </c>
      <c r="AA210" s="179">
        <f t="shared" ref="AA210:AA219" si="3">Z210*K210</f>
        <v>3.866E-2</v>
      </c>
      <c r="AB210" s="74"/>
      <c r="AC210" s="74"/>
      <c r="AR210" s="21" t="s">
        <v>239</v>
      </c>
      <c r="AT210" s="21" t="s">
        <v>141</v>
      </c>
      <c r="AU210" s="21" t="s">
        <v>103</v>
      </c>
      <c r="AY210" s="21" t="s">
        <v>139</v>
      </c>
      <c r="BE210" s="47">
        <f t="shared" ref="BE210:BE219" si="4">IF(U210="základní",N210,0)</f>
        <v>0</v>
      </c>
      <c r="BF210" s="47">
        <f t="shared" ref="BF210:BF219" si="5">IF(U210="snížená",N210,0)</f>
        <v>0</v>
      </c>
      <c r="BG210" s="47">
        <f t="shared" ref="BG210:BG219" si="6">IF(U210="zákl. přenesená",N210,0)</f>
        <v>0</v>
      </c>
      <c r="BH210" s="47">
        <f t="shared" ref="BH210:BH219" si="7">IF(U210="sníž. přenesená",N210,0)</f>
        <v>0</v>
      </c>
      <c r="BI210" s="47">
        <f t="shared" ref="BI210:BI219" si="8">IF(U210="nulová",N210,0)</f>
        <v>0</v>
      </c>
      <c r="BJ210" s="21" t="s">
        <v>86</v>
      </c>
      <c r="BK210" s="47">
        <f t="shared" ref="BK210:BK219" si="9">ROUND(L210*K210,2)</f>
        <v>0</v>
      </c>
      <c r="BL210" s="21" t="s">
        <v>239</v>
      </c>
      <c r="BM210" s="21" t="s">
        <v>306</v>
      </c>
    </row>
    <row r="211" spans="1:65" s="1" customFormat="1" ht="25.5" customHeight="1">
      <c r="A211" s="74"/>
      <c r="B211" s="75"/>
      <c r="C211" s="170" t="s">
        <v>103</v>
      </c>
      <c r="D211" s="170" t="s">
        <v>141</v>
      </c>
      <c r="E211" s="171" t="s">
        <v>307</v>
      </c>
      <c r="F211" s="172" t="s">
        <v>308</v>
      </c>
      <c r="G211" s="172"/>
      <c r="H211" s="172"/>
      <c r="I211" s="172"/>
      <c r="J211" s="173" t="s">
        <v>305</v>
      </c>
      <c r="K211" s="174">
        <v>5</v>
      </c>
      <c r="L211" s="214"/>
      <c r="M211" s="214"/>
      <c r="N211" s="175">
        <f t="shared" si="0"/>
        <v>0</v>
      </c>
      <c r="O211" s="175"/>
      <c r="P211" s="175"/>
      <c r="Q211" s="175"/>
      <c r="R211" s="80"/>
      <c r="S211" s="74"/>
      <c r="T211" s="176" t="s">
        <v>5</v>
      </c>
      <c r="U211" s="177" t="s">
        <v>43</v>
      </c>
      <c r="V211" s="178">
        <v>0.36199999999999999</v>
      </c>
      <c r="W211" s="178">
        <f t="shared" si="1"/>
        <v>1.81</v>
      </c>
      <c r="X211" s="178">
        <v>0</v>
      </c>
      <c r="Y211" s="178">
        <f t="shared" si="2"/>
        <v>0</v>
      </c>
      <c r="Z211" s="178">
        <v>1.9460000000000002E-2</v>
      </c>
      <c r="AA211" s="179">
        <f t="shared" si="3"/>
        <v>9.7300000000000011E-2</v>
      </c>
      <c r="AB211" s="74"/>
      <c r="AC211" s="74"/>
      <c r="AR211" s="21" t="s">
        <v>239</v>
      </c>
      <c r="AT211" s="21" t="s">
        <v>141</v>
      </c>
      <c r="AU211" s="21" t="s">
        <v>103</v>
      </c>
      <c r="AY211" s="21" t="s">
        <v>139</v>
      </c>
      <c r="BE211" s="47">
        <f t="shared" si="4"/>
        <v>0</v>
      </c>
      <c r="BF211" s="47">
        <f t="shared" si="5"/>
        <v>0</v>
      </c>
      <c r="BG211" s="47">
        <f t="shared" si="6"/>
        <v>0</v>
      </c>
      <c r="BH211" s="47">
        <f t="shared" si="7"/>
        <v>0</v>
      </c>
      <c r="BI211" s="47">
        <f t="shared" si="8"/>
        <v>0</v>
      </c>
      <c r="BJ211" s="21" t="s">
        <v>86</v>
      </c>
      <c r="BK211" s="47">
        <f t="shared" si="9"/>
        <v>0</v>
      </c>
      <c r="BL211" s="21" t="s">
        <v>239</v>
      </c>
      <c r="BM211" s="21" t="s">
        <v>309</v>
      </c>
    </row>
    <row r="212" spans="1:65" s="1" customFormat="1" ht="16.5" customHeight="1">
      <c r="A212" s="74"/>
      <c r="B212" s="75"/>
      <c r="C212" s="170" t="s">
        <v>310</v>
      </c>
      <c r="D212" s="170" t="s">
        <v>141</v>
      </c>
      <c r="E212" s="171" t="s">
        <v>311</v>
      </c>
      <c r="F212" s="172" t="s">
        <v>312</v>
      </c>
      <c r="G212" s="172"/>
      <c r="H212" s="172"/>
      <c r="I212" s="172"/>
      <c r="J212" s="173" t="s">
        <v>305</v>
      </c>
      <c r="K212" s="174">
        <v>1</v>
      </c>
      <c r="L212" s="214"/>
      <c r="M212" s="214"/>
      <c r="N212" s="175">
        <f t="shared" si="0"/>
        <v>0</v>
      </c>
      <c r="O212" s="175"/>
      <c r="P212" s="175"/>
      <c r="Q212" s="175"/>
      <c r="R212" s="80"/>
      <c r="S212" s="74"/>
      <c r="T212" s="176" t="s">
        <v>5</v>
      </c>
      <c r="U212" s="177" t="s">
        <v>43</v>
      </c>
      <c r="V212" s="178">
        <v>0.45500000000000002</v>
      </c>
      <c r="W212" s="178">
        <f t="shared" si="1"/>
        <v>0.45500000000000002</v>
      </c>
      <c r="X212" s="178">
        <v>0</v>
      </c>
      <c r="Y212" s="178">
        <f t="shared" si="2"/>
        <v>0</v>
      </c>
      <c r="Z212" s="178">
        <v>9.5100000000000004E-2</v>
      </c>
      <c r="AA212" s="179">
        <f t="shared" si="3"/>
        <v>9.5100000000000004E-2</v>
      </c>
      <c r="AB212" s="74"/>
      <c r="AC212" s="74"/>
      <c r="AR212" s="21" t="s">
        <v>239</v>
      </c>
      <c r="AT212" s="21" t="s">
        <v>141</v>
      </c>
      <c r="AU212" s="21" t="s">
        <v>103</v>
      </c>
      <c r="AY212" s="21" t="s">
        <v>139</v>
      </c>
      <c r="BE212" s="47">
        <f t="shared" si="4"/>
        <v>0</v>
      </c>
      <c r="BF212" s="47">
        <f t="shared" si="5"/>
        <v>0</v>
      </c>
      <c r="BG212" s="47">
        <f t="shared" si="6"/>
        <v>0</v>
      </c>
      <c r="BH212" s="47">
        <f t="shared" si="7"/>
        <v>0</v>
      </c>
      <c r="BI212" s="47">
        <f t="shared" si="8"/>
        <v>0</v>
      </c>
      <c r="BJ212" s="21" t="s">
        <v>86</v>
      </c>
      <c r="BK212" s="47">
        <f t="shared" si="9"/>
        <v>0</v>
      </c>
      <c r="BL212" s="21" t="s">
        <v>239</v>
      </c>
      <c r="BM212" s="21" t="s">
        <v>313</v>
      </c>
    </row>
    <row r="213" spans="1:65" s="1" customFormat="1" ht="25.5" customHeight="1">
      <c r="A213" s="74"/>
      <c r="B213" s="75"/>
      <c r="C213" s="170" t="s">
        <v>314</v>
      </c>
      <c r="D213" s="170" t="s">
        <v>141</v>
      </c>
      <c r="E213" s="171" t="s">
        <v>315</v>
      </c>
      <c r="F213" s="172" t="s">
        <v>316</v>
      </c>
      <c r="G213" s="172"/>
      <c r="H213" s="172"/>
      <c r="I213" s="172"/>
      <c r="J213" s="173" t="s">
        <v>305</v>
      </c>
      <c r="K213" s="174">
        <v>1</v>
      </c>
      <c r="L213" s="214"/>
      <c r="M213" s="214"/>
      <c r="N213" s="175">
        <f t="shared" si="0"/>
        <v>0</v>
      </c>
      <c r="O213" s="175"/>
      <c r="P213" s="175"/>
      <c r="Q213" s="175"/>
      <c r="R213" s="80"/>
      <c r="S213" s="74"/>
      <c r="T213" s="176" t="s">
        <v>5</v>
      </c>
      <c r="U213" s="177" t="s">
        <v>43</v>
      </c>
      <c r="V213" s="178">
        <v>0.36199999999999999</v>
      </c>
      <c r="W213" s="178">
        <f t="shared" si="1"/>
        <v>0.36199999999999999</v>
      </c>
      <c r="X213" s="178">
        <v>0</v>
      </c>
      <c r="Y213" s="178">
        <f t="shared" si="2"/>
        <v>0</v>
      </c>
      <c r="Z213" s="178">
        <v>0</v>
      </c>
      <c r="AA213" s="179">
        <f t="shared" si="3"/>
        <v>0</v>
      </c>
      <c r="AB213" s="74"/>
      <c r="AC213" s="74"/>
      <c r="AR213" s="21" t="s">
        <v>239</v>
      </c>
      <c r="AT213" s="21" t="s">
        <v>141</v>
      </c>
      <c r="AU213" s="21" t="s">
        <v>103</v>
      </c>
      <c r="AY213" s="21" t="s">
        <v>139</v>
      </c>
      <c r="BE213" s="47">
        <f t="shared" si="4"/>
        <v>0</v>
      </c>
      <c r="BF213" s="47">
        <f t="shared" si="5"/>
        <v>0</v>
      </c>
      <c r="BG213" s="47">
        <f t="shared" si="6"/>
        <v>0</v>
      </c>
      <c r="BH213" s="47">
        <f t="shared" si="7"/>
        <v>0</v>
      </c>
      <c r="BI213" s="47">
        <f t="shared" si="8"/>
        <v>0</v>
      </c>
      <c r="BJ213" s="21" t="s">
        <v>86</v>
      </c>
      <c r="BK213" s="47">
        <f t="shared" si="9"/>
        <v>0</v>
      </c>
      <c r="BL213" s="21" t="s">
        <v>239</v>
      </c>
      <c r="BM213" s="21" t="s">
        <v>317</v>
      </c>
    </row>
    <row r="214" spans="1:65" s="1" customFormat="1" ht="25.5" customHeight="1">
      <c r="A214" s="74"/>
      <c r="B214" s="75"/>
      <c r="C214" s="170" t="s">
        <v>318</v>
      </c>
      <c r="D214" s="170" t="s">
        <v>141</v>
      </c>
      <c r="E214" s="171" t="s">
        <v>319</v>
      </c>
      <c r="F214" s="172" t="s">
        <v>320</v>
      </c>
      <c r="G214" s="172"/>
      <c r="H214" s="172"/>
      <c r="I214" s="172"/>
      <c r="J214" s="173" t="s">
        <v>305</v>
      </c>
      <c r="K214" s="174">
        <v>2</v>
      </c>
      <c r="L214" s="214"/>
      <c r="M214" s="214"/>
      <c r="N214" s="175">
        <f t="shared" si="0"/>
        <v>0</v>
      </c>
      <c r="O214" s="175"/>
      <c r="P214" s="175"/>
      <c r="Q214" s="175"/>
      <c r="R214" s="80"/>
      <c r="S214" s="74"/>
      <c r="T214" s="176" t="s">
        <v>5</v>
      </c>
      <c r="U214" s="177" t="s">
        <v>43</v>
      </c>
      <c r="V214" s="178">
        <v>0.39300000000000002</v>
      </c>
      <c r="W214" s="178">
        <f t="shared" si="1"/>
        <v>0.78600000000000003</v>
      </c>
      <c r="X214" s="178">
        <v>0</v>
      </c>
      <c r="Y214" s="178">
        <f t="shared" si="2"/>
        <v>0</v>
      </c>
      <c r="Z214" s="178">
        <v>0</v>
      </c>
      <c r="AA214" s="179">
        <f t="shared" si="3"/>
        <v>0</v>
      </c>
      <c r="AB214" s="74"/>
      <c r="AC214" s="74"/>
      <c r="AR214" s="21" t="s">
        <v>239</v>
      </c>
      <c r="AT214" s="21" t="s">
        <v>141</v>
      </c>
      <c r="AU214" s="21" t="s">
        <v>103</v>
      </c>
      <c r="AY214" s="21" t="s">
        <v>139</v>
      </c>
      <c r="BE214" s="47">
        <f t="shared" si="4"/>
        <v>0</v>
      </c>
      <c r="BF214" s="47">
        <f t="shared" si="5"/>
        <v>0</v>
      </c>
      <c r="BG214" s="47">
        <f t="shared" si="6"/>
        <v>0</v>
      </c>
      <c r="BH214" s="47">
        <f t="shared" si="7"/>
        <v>0</v>
      </c>
      <c r="BI214" s="47">
        <f t="shared" si="8"/>
        <v>0</v>
      </c>
      <c r="BJ214" s="21" t="s">
        <v>86</v>
      </c>
      <c r="BK214" s="47">
        <f t="shared" si="9"/>
        <v>0</v>
      </c>
      <c r="BL214" s="21" t="s">
        <v>239</v>
      </c>
      <c r="BM214" s="21" t="s">
        <v>321</v>
      </c>
    </row>
    <row r="215" spans="1:65" s="1" customFormat="1" ht="16.5" customHeight="1">
      <c r="A215" s="74"/>
      <c r="B215" s="75"/>
      <c r="C215" s="170" t="s">
        <v>145</v>
      </c>
      <c r="D215" s="170" t="s">
        <v>141</v>
      </c>
      <c r="E215" s="171" t="s">
        <v>322</v>
      </c>
      <c r="F215" s="172" t="s">
        <v>323</v>
      </c>
      <c r="G215" s="172"/>
      <c r="H215" s="172"/>
      <c r="I215" s="172"/>
      <c r="J215" s="173" t="s">
        <v>305</v>
      </c>
      <c r="K215" s="174">
        <v>3</v>
      </c>
      <c r="L215" s="214"/>
      <c r="M215" s="214"/>
      <c r="N215" s="175">
        <f t="shared" si="0"/>
        <v>0</v>
      </c>
      <c r="O215" s="175"/>
      <c r="P215" s="175"/>
      <c r="Q215" s="175"/>
      <c r="R215" s="80"/>
      <c r="S215" s="74"/>
      <c r="T215" s="176" t="s">
        <v>5</v>
      </c>
      <c r="U215" s="177" t="s">
        <v>43</v>
      </c>
      <c r="V215" s="178">
        <v>0.57899999999999996</v>
      </c>
      <c r="W215" s="178">
        <f t="shared" si="1"/>
        <v>1.7369999999999999</v>
      </c>
      <c r="X215" s="178">
        <v>0</v>
      </c>
      <c r="Y215" s="178">
        <f t="shared" si="2"/>
        <v>0</v>
      </c>
      <c r="Z215" s="178">
        <v>0.02</v>
      </c>
      <c r="AA215" s="179">
        <f t="shared" si="3"/>
        <v>0.06</v>
      </c>
      <c r="AB215" s="74"/>
      <c r="AC215" s="74"/>
      <c r="AR215" s="21" t="s">
        <v>239</v>
      </c>
      <c r="AT215" s="21" t="s">
        <v>141</v>
      </c>
      <c r="AU215" s="21" t="s">
        <v>103</v>
      </c>
      <c r="AY215" s="21" t="s">
        <v>139</v>
      </c>
      <c r="BE215" s="47">
        <f t="shared" si="4"/>
        <v>0</v>
      </c>
      <c r="BF215" s="47">
        <f t="shared" si="5"/>
        <v>0</v>
      </c>
      <c r="BG215" s="47">
        <f t="shared" si="6"/>
        <v>0</v>
      </c>
      <c r="BH215" s="47">
        <f t="shared" si="7"/>
        <v>0</v>
      </c>
      <c r="BI215" s="47">
        <f t="shared" si="8"/>
        <v>0</v>
      </c>
      <c r="BJ215" s="21" t="s">
        <v>86</v>
      </c>
      <c r="BK215" s="47">
        <f t="shared" si="9"/>
        <v>0</v>
      </c>
      <c r="BL215" s="21" t="s">
        <v>239</v>
      </c>
      <c r="BM215" s="21" t="s">
        <v>324</v>
      </c>
    </row>
    <row r="216" spans="1:65" s="1" customFormat="1" ht="38.25" customHeight="1">
      <c r="A216" s="74"/>
      <c r="B216" s="75"/>
      <c r="C216" s="170" t="s">
        <v>325</v>
      </c>
      <c r="D216" s="170" t="s">
        <v>141</v>
      </c>
      <c r="E216" s="171" t="s">
        <v>326</v>
      </c>
      <c r="F216" s="172" t="s">
        <v>327</v>
      </c>
      <c r="G216" s="172"/>
      <c r="H216" s="172"/>
      <c r="I216" s="172"/>
      <c r="J216" s="173" t="s">
        <v>260</v>
      </c>
      <c r="K216" s="174">
        <v>0.308</v>
      </c>
      <c r="L216" s="214"/>
      <c r="M216" s="214"/>
      <c r="N216" s="175">
        <f t="shared" si="0"/>
        <v>0</v>
      </c>
      <c r="O216" s="175"/>
      <c r="P216" s="175"/>
      <c r="Q216" s="175"/>
      <c r="R216" s="80"/>
      <c r="S216" s="74"/>
      <c r="T216" s="176" t="s">
        <v>5</v>
      </c>
      <c r="U216" s="177" t="s">
        <v>43</v>
      </c>
      <c r="V216" s="178">
        <v>3.169</v>
      </c>
      <c r="W216" s="178">
        <f t="shared" si="1"/>
        <v>0.97605200000000003</v>
      </c>
      <c r="X216" s="178">
        <v>0</v>
      </c>
      <c r="Y216" s="178">
        <f t="shared" si="2"/>
        <v>0</v>
      </c>
      <c r="Z216" s="178">
        <v>0</v>
      </c>
      <c r="AA216" s="179">
        <f t="shared" si="3"/>
        <v>0</v>
      </c>
      <c r="AB216" s="74"/>
      <c r="AC216" s="74"/>
      <c r="AR216" s="21" t="s">
        <v>239</v>
      </c>
      <c r="AT216" s="21" t="s">
        <v>141</v>
      </c>
      <c r="AU216" s="21" t="s">
        <v>103</v>
      </c>
      <c r="AY216" s="21" t="s">
        <v>139</v>
      </c>
      <c r="BE216" s="47">
        <f t="shared" si="4"/>
        <v>0</v>
      </c>
      <c r="BF216" s="47">
        <f t="shared" si="5"/>
        <v>0</v>
      </c>
      <c r="BG216" s="47">
        <f t="shared" si="6"/>
        <v>0</v>
      </c>
      <c r="BH216" s="47">
        <f t="shared" si="7"/>
        <v>0</v>
      </c>
      <c r="BI216" s="47">
        <f t="shared" si="8"/>
        <v>0</v>
      </c>
      <c r="BJ216" s="21" t="s">
        <v>86</v>
      </c>
      <c r="BK216" s="47">
        <f t="shared" si="9"/>
        <v>0</v>
      </c>
      <c r="BL216" s="21" t="s">
        <v>239</v>
      </c>
      <c r="BM216" s="21" t="s">
        <v>328</v>
      </c>
    </row>
    <row r="217" spans="1:65" s="1" customFormat="1" ht="25.5" customHeight="1">
      <c r="A217" s="74"/>
      <c r="B217" s="75"/>
      <c r="C217" s="170" t="s">
        <v>329</v>
      </c>
      <c r="D217" s="170" t="s">
        <v>141</v>
      </c>
      <c r="E217" s="171" t="s">
        <v>330</v>
      </c>
      <c r="F217" s="172" t="s">
        <v>331</v>
      </c>
      <c r="G217" s="172"/>
      <c r="H217" s="172"/>
      <c r="I217" s="172"/>
      <c r="J217" s="173" t="s">
        <v>305</v>
      </c>
      <c r="K217" s="174">
        <v>1</v>
      </c>
      <c r="L217" s="214"/>
      <c r="M217" s="214"/>
      <c r="N217" s="175">
        <f t="shared" si="0"/>
        <v>0</v>
      </c>
      <c r="O217" s="175"/>
      <c r="P217" s="175"/>
      <c r="Q217" s="175"/>
      <c r="R217" s="80"/>
      <c r="S217" s="74"/>
      <c r="T217" s="176" t="s">
        <v>5</v>
      </c>
      <c r="U217" s="177" t="s">
        <v>43</v>
      </c>
      <c r="V217" s="178">
        <v>0.31</v>
      </c>
      <c r="W217" s="178">
        <f t="shared" si="1"/>
        <v>0.31</v>
      </c>
      <c r="X217" s="178">
        <v>0</v>
      </c>
      <c r="Y217" s="178">
        <f t="shared" si="2"/>
        <v>0</v>
      </c>
      <c r="Z217" s="178">
        <v>0</v>
      </c>
      <c r="AA217" s="179">
        <f t="shared" si="3"/>
        <v>0</v>
      </c>
      <c r="AB217" s="74"/>
      <c r="AC217" s="74"/>
      <c r="AR217" s="21" t="s">
        <v>239</v>
      </c>
      <c r="AT217" s="21" t="s">
        <v>141</v>
      </c>
      <c r="AU217" s="21" t="s">
        <v>103</v>
      </c>
      <c r="AY217" s="21" t="s">
        <v>139</v>
      </c>
      <c r="BE217" s="47">
        <f t="shared" si="4"/>
        <v>0</v>
      </c>
      <c r="BF217" s="47">
        <f t="shared" si="5"/>
        <v>0</v>
      </c>
      <c r="BG217" s="47">
        <f t="shared" si="6"/>
        <v>0</v>
      </c>
      <c r="BH217" s="47">
        <f t="shared" si="7"/>
        <v>0</v>
      </c>
      <c r="BI217" s="47">
        <f t="shared" si="8"/>
        <v>0</v>
      </c>
      <c r="BJ217" s="21" t="s">
        <v>86</v>
      </c>
      <c r="BK217" s="47">
        <f t="shared" si="9"/>
        <v>0</v>
      </c>
      <c r="BL217" s="21" t="s">
        <v>239</v>
      </c>
      <c r="BM217" s="21" t="s">
        <v>332</v>
      </c>
    </row>
    <row r="218" spans="1:65" s="1" customFormat="1" ht="16.5" customHeight="1">
      <c r="A218" s="74"/>
      <c r="B218" s="75"/>
      <c r="C218" s="170" t="s">
        <v>333</v>
      </c>
      <c r="D218" s="170" t="s">
        <v>141</v>
      </c>
      <c r="E218" s="171" t="s">
        <v>334</v>
      </c>
      <c r="F218" s="172" t="s">
        <v>335</v>
      </c>
      <c r="G218" s="172"/>
      <c r="H218" s="172"/>
      <c r="I218" s="172"/>
      <c r="J218" s="173" t="s">
        <v>305</v>
      </c>
      <c r="K218" s="174">
        <v>11</v>
      </c>
      <c r="L218" s="214"/>
      <c r="M218" s="214"/>
      <c r="N218" s="175">
        <f t="shared" si="0"/>
        <v>0</v>
      </c>
      <c r="O218" s="175"/>
      <c r="P218" s="175"/>
      <c r="Q218" s="175"/>
      <c r="R218" s="80"/>
      <c r="S218" s="74"/>
      <c r="T218" s="176" t="s">
        <v>5</v>
      </c>
      <c r="U218" s="177" t="s">
        <v>43</v>
      </c>
      <c r="V218" s="178">
        <v>0.217</v>
      </c>
      <c r="W218" s="178">
        <f t="shared" si="1"/>
        <v>2.387</v>
      </c>
      <c r="X218" s="178">
        <v>0</v>
      </c>
      <c r="Y218" s="178">
        <f t="shared" si="2"/>
        <v>0</v>
      </c>
      <c r="Z218" s="178">
        <v>1.56E-3</v>
      </c>
      <c r="AA218" s="179">
        <f t="shared" si="3"/>
        <v>1.7159999999999998E-2</v>
      </c>
      <c r="AB218" s="74"/>
      <c r="AC218" s="74"/>
      <c r="AR218" s="21" t="s">
        <v>239</v>
      </c>
      <c r="AT218" s="21" t="s">
        <v>141</v>
      </c>
      <c r="AU218" s="21" t="s">
        <v>103</v>
      </c>
      <c r="AY218" s="21" t="s">
        <v>139</v>
      </c>
      <c r="BE218" s="47">
        <f t="shared" si="4"/>
        <v>0</v>
      </c>
      <c r="BF218" s="47">
        <f t="shared" si="5"/>
        <v>0</v>
      </c>
      <c r="BG218" s="47">
        <f t="shared" si="6"/>
        <v>0</v>
      </c>
      <c r="BH218" s="47">
        <f t="shared" si="7"/>
        <v>0</v>
      </c>
      <c r="BI218" s="47">
        <f t="shared" si="8"/>
        <v>0</v>
      </c>
      <c r="BJ218" s="21" t="s">
        <v>86</v>
      </c>
      <c r="BK218" s="47">
        <f t="shared" si="9"/>
        <v>0</v>
      </c>
      <c r="BL218" s="21" t="s">
        <v>239</v>
      </c>
      <c r="BM218" s="21" t="s">
        <v>336</v>
      </c>
    </row>
    <row r="219" spans="1:65" s="1" customFormat="1" ht="25.5" customHeight="1">
      <c r="A219" s="74"/>
      <c r="B219" s="75"/>
      <c r="C219" s="170" t="s">
        <v>337</v>
      </c>
      <c r="D219" s="170" t="s">
        <v>141</v>
      </c>
      <c r="E219" s="171" t="s">
        <v>338</v>
      </c>
      <c r="F219" s="172" t="s">
        <v>339</v>
      </c>
      <c r="G219" s="172"/>
      <c r="H219" s="172"/>
      <c r="I219" s="172"/>
      <c r="J219" s="173" t="s">
        <v>340</v>
      </c>
      <c r="K219" s="174">
        <v>2</v>
      </c>
      <c r="L219" s="214"/>
      <c r="M219" s="214"/>
      <c r="N219" s="175">
        <f t="shared" si="0"/>
        <v>0</v>
      </c>
      <c r="O219" s="175"/>
      <c r="P219" s="175"/>
      <c r="Q219" s="175"/>
      <c r="R219" s="80"/>
      <c r="S219" s="74"/>
      <c r="T219" s="176" t="s">
        <v>5</v>
      </c>
      <c r="U219" s="177" t="s">
        <v>43</v>
      </c>
      <c r="V219" s="178">
        <v>0</v>
      </c>
      <c r="W219" s="178">
        <f t="shared" si="1"/>
        <v>0</v>
      </c>
      <c r="X219" s="178">
        <v>0</v>
      </c>
      <c r="Y219" s="178">
        <f t="shared" si="2"/>
        <v>0</v>
      </c>
      <c r="Z219" s="178">
        <v>0</v>
      </c>
      <c r="AA219" s="179">
        <f t="shared" si="3"/>
        <v>0</v>
      </c>
      <c r="AB219" s="74"/>
      <c r="AC219" s="74"/>
      <c r="AR219" s="21" t="s">
        <v>239</v>
      </c>
      <c r="AT219" s="21" t="s">
        <v>141</v>
      </c>
      <c r="AU219" s="21" t="s">
        <v>103</v>
      </c>
      <c r="AY219" s="21" t="s">
        <v>139</v>
      </c>
      <c r="BE219" s="47">
        <f t="shared" si="4"/>
        <v>0</v>
      </c>
      <c r="BF219" s="47">
        <f t="shared" si="5"/>
        <v>0</v>
      </c>
      <c r="BG219" s="47">
        <f t="shared" si="6"/>
        <v>0</v>
      </c>
      <c r="BH219" s="47">
        <f t="shared" si="7"/>
        <v>0</v>
      </c>
      <c r="BI219" s="47">
        <f t="shared" si="8"/>
        <v>0</v>
      </c>
      <c r="BJ219" s="21" t="s">
        <v>86</v>
      </c>
      <c r="BK219" s="47">
        <f t="shared" si="9"/>
        <v>0</v>
      </c>
      <c r="BL219" s="21" t="s">
        <v>239</v>
      </c>
      <c r="BM219" s="21" t="s">
        <v>341</v>
      </c>
    </row>
    <row r="220" spans="1:65" s="9" customFormat="1" ht="37.35" customHeight="1">
      <c r="A220" s="158"/>
      <c r="B220" s="159"/>
      <c r="C220" s="160"/>
      <c r="D220" s="161" t="s">
        <v>122</v>
      </c>
      <c r="E220" s="161"/>
      <c r="F220" s="161"/>
      <c r="G220" s="161"/>
      <c r="H220" s="161"/>
      <c r="I220" s="161"/>
      <c r="J220" s="161"/>
      <c r="K220" s="161"/>
      <c r="L220" s="212"/>
      <c r="M220" s="212"/>
      <c r="N220" s="204">
        <f>BK220</f>
        <v>0</v>
      </c>
      <c r="O220" s="205"/>
      <c r="P220" s="205"/>
      <c r="Q220" s="205"/>
      <c r="R220" s="163"/>
      <c r="S220" s="158"/>
      <c r="T220" s="164"/>
      <c r="U220" s="160"/>
      <c r="V220" s="160"/>
      <c r="W220" s="165">
        <f>W221</f>
        <v>0</v>
      </c>
      <c r="X220" s="160"/>
      <c r="Y220" s="165">
        <f>Y221</f>
        <v>0</v>
      </c>
      <c r="Z220" s="160"/>
      <c r="AA220" s="166">
        <f>AA221</f>
        <v>0</v>
      </c>
      <c r="AB220" s="158"/>
      <c r="AC220" s="158"/>
      <c r="AR220" s="41" t="s">
        <v>333</v>
      </c>
      <c r="AT220" s="42" t="s">
        <v>77</v>
      </c>
      <c r="AU220" s="42" t="s">
        <v>78</v>
      </c>
      <c r="AY220" s="41" t="s">
        <v>139</v>
      </c>
      <c r="BK220" s="43">
        <f>BK221</f>
        <v>0</v>
      </c>
    </row>
    <row r="221" spans="1:65" s="9" customFormat="1" ht="19.899999999999999" customHeight="1">
      <c r="A221" s="158"/>
      <c r="B221" s="159"/>
      <c r="C221" s="160"/>
      <c r="D221" s="167" t="s">
        <v>123</v>
      </c>
      <c r="E221" s="167"/>
      <c r="F221" s="167"/>
      <c r="G221" s="167"/>
      <c r="H221" s="167"/>
      <c r="I221" s="167"/>
      <c r="J221" s="167"/>
      <c r="K221" s="167"/>
      <c r="L221" s="213"/>
      <c r="M221" s="213"/>
      <c r="N221" s="168">
        <f>BK221</f>
        <v>0</v>
      </c>
      <c r="O221" s="169"/>
      <c r="P221" s="169"/>
      <c r="Q221" s="169"/>
      <c r="R221" s="163"/>
      <c r="S221" s="158"/>
      <c r="T221" s="164"/>
      <c r="U221" s="160"/>
      <c r="V221" s="160"/>
      <c r="W221" s="165">
        <f>SUM(W222:W223)</f>
        <v>0</v>
      </c>
      <c r="X221" s="160"/>
      <c r="Y221" s="165">
        <f>SUM(Y222:Y223)</f>
        <v>0</v>
      </c>
      <c r="Z221" s="160"/>
      <c r="AA221" s="166">
        <f>SUM(AA222:AA223)</f>
        <v>0</v>
      </c>
      <c r="AB221" s="158"/>
      <c r="AC221" s="158"/>
      <c r="AR221" s="41" t="s">
        <v>333</v>
      </c>
      <c r="AT221" s="42" t="s">
        <v>77</v>
      </c>
      <c r="AU221" s="42" t="s">
        <v>86</v>
      </c>
      <c r="AY221" s="41" t="s">
        <v>139</v>
      </c>
      <c r="BK221" s="43">
        <f>SUM(BK222:BK223)</f>
        <v>0</v>
      </c>
    </row>
    <row r="222" spans="1:65" s="1" customFormat="1" ht="16.5" customHeight="1">
      <c r="A222" s="74"/>
      <c r="B222" s="75"/>
      <c r="C222" s="170" t="s">
        <v>342</v>
      </c>
      <c r="D222" s="170" t="s">
        <v>141</v>
      </c>
      <c r="E222" s="171" t="s">
        <v>343</v>
      </c>
      <c r="F222" s="172" t="s">
        <v>344</v>
      </c>
      <c r="G222" s="172"/>
      <c r="H222" s="172"/>
      <c r="I222" s="172"/>
      <c r="J222" s="173" t="s">
        <v>345</v>
      </c>
      <c r="K222" s="174">
        <v>1</v>
      </c>
      <c r="L222" s="214"/>
      <c r="M222" s="214"/>
      <c r="N222" s="175">
        <f>ROUND(L222*K222,2)</f>
        <v>0</v>
      </c>
      <c r="O222" s="175"/>
      <c r="P222" s="175"/>
      <c r="Q222" s="175"/>
      <c r="R222" s="80"/>
      <c r="S222" s="74"/>
      <c r="T222" s="176" t="s">
        <v>5</v>
      </c>
      <c r="U222" s="177" t="s">
        <v>43</v>
      </c>
      <c r="V222" s="178">
        <v>0</v>
      </c>
      <c r="W222" s="178">
        <f>V222*K222</f>
        <v>0</v>
      </c>
      <c r="X222" s="178">
        <v>0</v>
      </c>
      <c r="Y222" s="178">
        <f>X222*K222</f>
        <v>0</v>
      </c>
      <c r="Z222" s="178">
        <v>0</v>
      </c>
      <c r="AA222" s="179">
        <f>Z222*K222</f>
        <v>0</v>
      </c>
      <c r="AB222" s="74"/>
      <c r="AC222" s="74"/>
      <c r="AR222" s="21" t="s">
        <v>346</v>
      </c>
      <c r="AT222" s="21" t="s">
        <v>141</v>
      </c>
      <c r="AU222" s="21" t="s">
        <v>103</v>
      </c>
      <c r="AY222" s="21" t="s">
        <v>139</v>
      </c>
      <c r="BE222" s="47">
        <f>IF(U222="základní",N222,0)</f>
        <v>0</v>
      </c>
      <c r="BF222" s="47">
        <f>IF(U222="snížená",N222,0)</f>
        <v>0</v>
      </c>
      <c r="BG222" s="47">
        <f>IF(U222="zákl. přenesená",N222,0)</f>
        <v>0</v>
      </c>
      <c r="BH222" s="47">
        <f>IF(U222="sníž. přenesená",N222,0)</f>
        <v>0</v>
      </c>
      <c r="BI222" s="47">
        <f>IF(U222="nulová",N222,0)</f>
        <v>0</v>
      </c>
      <c r="BJ222" s="21" t="s">
        <v>86</v>
      </c>
      <c r="BK222" s="47">
        <f>ROUND(L222*K222,2)</f>
        <v>0</v>
      </c>
      <c r="BL222" s="21" t="s">
        <v>346</v>
      </c>
      <c r="BM222" s="21" t="s">
        <v>347</v>
      </c>
    </row>
    <row r="223" spans="1:65" s="1" customFormat="1" ht="25.5" customHeight="1">
      <c r="A223" s="74"/>
      <c r="B223" s="75"/>
      <c r="C223" s="170" t="s">
        <v>11</v>
      </c>
      <c r="D223" s="170" t="s">
        <v>141</v>
      </c>
      <c r="E223" s="171" t="s">
        <v>348</v>
      </c>
      <c r="F223" s="172" t="s">
        <v>349</v>
      </c>
      <c r="G223" s="172"/>
      <c r="H223" s="172"/>
      <c r="I223" s="172"/>
      <c r="J223" s="173" t="s">
        <v>350</v>
      </c>
      <c r="K223" s="174">
        <v>1</v>
      </c>
      <c r="L223" s="214"/>
      <c r="M223" s="214"/>
      <c r="N223" s="175">
        <f>ROUND(L223*K223,2)</f>
        <v>0</v>
      </c>
      <c r="O223" s="175"/>
      <c r="P223" s="175"/>
      <c r="Q223" s="175"/>
      <c r="R223" s="80"/>
      <c r="S223" s="74"/>
      <c r="T223" s="176" t="s">
        <v>5</v>
      </c>
      <c r="U223" s="208" t="s">
        <v>43</v>
      </c>
      <c r="V223" s="209">
        <v>0</v>
      </c>
      <c r="W223" s="209">
        <f>V223*K223</f>
        <v>0</v>
      </c>
      <c r="X223" s="209">
        <v>0</v>
      </c>
      <c r="Y223" s="209">
        <f>X223*K223</f>
        <v>0</v>
      </c>
      <c r="Z223" s="209">
        <v>0</v>
      </c>
      <c r="AA223" s="210">
        <f>Z223*K223</f>
        <v>0</v>
      </c>
      <c r="AB223" s="74"/>
      <c r="AC223" s="74"/>
      <c r="AR223" s="21" t="s">
        <v>346</v>
      </c>
      <c r="AT223" s="21" t="s">
        <v>141</v>
      </c>
      <c r="AU223" s="21" t="s">
        <v>103</v>
      </c>
      <c r="AY223" s="21" t="s">
        <v>139</v>
      </c>
      <c r="BE223" s="47">
        <f>IF(U223="základní",N223,0)</f>
        <v>0</v>
      </c>
      <c r="BF223" s="47">
        <f>IF(U223="snížená",N223,0)</f>
        <v>0</v>
      </c>
      <c r="BG223" s="47">
        <f>IF(U223="zákl. přenesená",N223,0)</f>
        <v>0</v>
      </c>
      <c r="BH223" s="47">
        <f>IF(U223="sníž. přenesená",N223,0)</f>
        <v>0</v>
      </c>
      <c r="BI223" s="47">
        <f>IF(U223="nulová",N223,0)</f>
        <v>0</v>
      </c>
      <c r="BJ223" s="21" t="s">
        <v>86</v>
      </c>
      <c r="BK223" s="47">
        <f>ROUND(L223*K223,2)</f>
        <v>0</v>
      </c>
      <c r="BL223" s="21" t="s">
        <v>346</v>
      </c>
      <c r="BM223" s="21" t="s">
        <v>351</v>
      </c>
    </row>
    <row r="224" spans="1:65" s="1" customFormat="1" ht="6.95" customHeight="1">
      <c r="A224" s="74"/>
      <c r="B224" s="110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2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</row>
    <row r="225" spans="1:29">
      <c r="A225" s="57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  <c r="AC225" s="57"/>
    </row>
  </sheetData>
  <sheetProtection algorithmName="SHA-512" hashValue="QlpDVjUtgMNiwCe58IOt45cT5e1m1U1hfJpP8G18xv026GGmiQN3ahIwtI1aRqo7i2WYKWgfwjSswJPEDnuviQ==" saltValue="bbnBbi4j4j1UIYaZfpAtIA==" spinCount="100000" sheet="1" objects="1" scenarios="1"/>
  <mergeCells count="24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67:I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F193:I193"/>
    <mergeCell ref="L193:M193"/>
    <mergeCell ref="N193:Q193"/>
    <mergeCell ref="F196:I196"/>
    <mergeCell ref="L196:M196"/>
    <mergeCell ref="N196:Q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N222:Q222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H1:K1"/>
    <mergeCell ref="S2:AC2"/>
    <mergeCell ref="F223:I223"/>
    <mergeCell ref="L223:M223"/>
    <mergeCell ref="N223:Q223"/>
    <mergeCell ref="N119:Q119"/>
    <mergeCell ref="N120:Q120"/>
    <mergeCell ref="N121:Q121"/>
    <mergeCell ref="N138:Q138"/>
    <mergeCell ref="N139:Q139"/>
    <mergeCell ref="N187:Q187"/>
    <mergeCell ref="N194:Q194"/>
    <mergeCell ref="N195:Q195"/>
    <mergeCell ref="N209:Q209"/>
    <mergeCell ref="N220:Q220"/>
    <mergeCell ref="N221:Q221"/>
    <mergeCell ref="F218:I218"/>
    <mergeCell ref="L218:M218"/>
    <mergeCell ref="N218:Q218"/>
    <mergeCell ref="F219:I219"/>
    <mergeCell ref="L219:M219"/>
    <mergeCell ref="N219:Q219"/>
    <mergeCell ref="F222:I222"/>
    <mergeCell ref="L222:M22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01"/>
  <sheetViews>
    <sheetView showGridLines="0" workbookViewId="0">
      <pane ySplit="1" topLeftCell="A281" activePane="bottomLeft" state="frozen"/>
      <selection pane="bottomLeft" activeCell="AC292" sqref="AC2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31"/>
      <c r="B1" s="14"/>
      <c r="C1" s="14"/>
      <c r="D1" s="15" t="s">
        <v>1</v>
      </c>
      <c r="E1" s="14"/>
      <c r="F1" s="16" t="s">
        <v>98</v>
      </c>
      <c r="G1" s="16"/>
      <c r="H1" s="56" t="s">
        <v>99</v>
      </c>
      <c r="I1" s="56"/>
      <c r="J1" s="56"/>
      <c r="K1" s="56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31"/>
      <c r="V1" s="3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A2" s="57"/>
      <c r="B2" s="57"/>
      <c r="C2" s="58" t="s">
        <v>7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7"/>
      <c r="S2" s="60" t="s">
        <v>8</v>
      </c>
      <c r="T2" s="61"/>
      <c r="U2" s="61"/>
      <c r="V2" s="61"/>
      <c r="W2" s="61"/>
      <c r="X2" s="61"/>
      <c r="Y2" s="61"/>
      <c r="Z2" s="61"/>
      <c r="AA2" s="61"/>
      <c r="AB2" s="61"/>
      <c r="AC2" s="61"/>
      <c r="AT2" s="21" t="s">
        <v>90</v>
      </c>
    </row>
    <row r="3" spans="1:66" ht="6.95" customHeight="1">
      <c r="A3" s="57"/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4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T3" s="21" t="s">
        <v>103</v>
      </c>
    </row>
    <row r="4" spans="1:66" ht="36.950000000000003" customHeight="1">
      <c r="A4" s="57"/>
      <c r="B4" s="65"/>
      <c r="C4" s="66" t="s">
        <v>104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  <c r="S4" s="57"/>
      <c r="T4" s="69" t="s">
        <v>13</v>
      </c>
      <c r="U4" s="57"/>
      <c r="V4" s="57"/>
      <c r="W4" s="57"/>
      <c r="X4" s="57"/>
      <c r="Y4" s="57"/>
      <c r="Z4" s="57"/>
      <c r="AA4" s="57"/>
      <c r="AB4" s="57"/>
      <c r="AC4" s="57"/>
      <c r="AT4" s="21" t="s">
        <v>6</v>
      </c>
    </row>
    <row r="5" spans="1:66" ht="6.95" customHeight="1">
      <c r="A5" s="57"/>
      <c r="B5" s="65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68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</row>
    <row r="6" spans="1:66" ht="25.35" customHeight="1">
      <c r="A6" s="57"/>
      <c r="B6" s="65"/>
      <c r="C6" s="70"/>
      <c r="D6" s="71" t="s">
        <v>17</v>
      </c>
      <c r="E6" s="70"/>
      <c r="F6" s="72" t="str">
        <f>'Rekapitulace stavby'!K6</f>
        <v>MŠ Pohořská - kanalizace</v>
      </c>
      <c r="G6" s="73"/>
      <c r="H6" s="73"/>
      <c r="I6" s="73"/>
      <c r="J6" s="73"/>
      <c r="K6" s="73"/>
      <c r="L6" s="73"/>
      <c r="M6" s="73"/>
      <c r="N6" s="73"/>
      <c r="O6" s="73"/>
      <c r="P6" s="73"/>
      <c r="Q6" s="70"/>
      <c r="R6" s="68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</row>
    <row r="7" spans="1:66" s="1" customFormat="1" ht="32.85" customHeight="1">
      <c r="A7" s="74"/>
      <c r="B7" s="75"/>
      <c r="C7" s="76"/>
      <c r="D7" s="77" t="s">
        <v>105</v>
      </c>
      <c r="E7" s="76"/>
      <c r="F7" s="78" t="s">
        <v>352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6"/>
      <c r="R7" s="80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66" s="1" customFormat="1" ht="14.45" customHeight="1">
      <c r="A8" s="74"/>
      <c r="B8" s="75"/>
      <c r="C8" s="76"/>
      <c r="D8" s="71" t="s">
        <v>19</v>
      </c>
      <c r="E8" s="76"/>
      <c r="F8" s="81" t="s">
        <v>5</v>
      </c>
      <c r="G8" s="76"/>
      <c r="H8" s="76"/>
      <c r="I8" s="76"/>
      <c r="J8" s="76"/>
      <c r="K8" s="76"/>
      <c r="L8" s="76"/>
      <c r="M8" s="71" t="s">
        <v>20</v>
      </c>
      <c r="N8" s="76"/>
      <c r="O8" s="81" t="s">
        <v>5</v>
      </c>
      <c r="P8" s="76"/>
      <c r="Q8" s="76"/>
      <c r="R8" s="80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66" s="1" customFormat="1" ht="14.45" customHeight="1">
      <c r="A9" s="74"/>
      <c r="B9" s="75"/>
      <c r="C9" s="76"/>
      <c r="D9" s="71" t="s">
        <v>21</v>
      </c>
      <c r="E9" s="76"/>
      <c r="F9" s="81" t="s">
        <v>22</v>
      </c>
      <c r="G9" s="76"/>
      <c r="H9" s="76"/>
      <c r="I9" s="76"/>
      <c r="J9" s="76"/>
      <c r="K9" s="76"/>
      <c r="L9" s="76"/>
      <c r="M9" s="71" t="s">
        <v>23</v>
      </c>
      <c r="N9" s="76"/>
      <c r="O9" s="82" t="str">
        <f>'Rekapitulace stavby'!AN8</f>
        <v>11. 5. 2020</v>
      </c>
      <c r="P9" s="82"/>
      <c r="Q9" s="76"/>
      <c r="R9" s="80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66" s="1" customFormat="1" ht="10.9" customHeight="1">
      <c r="A10" s="74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80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66" s="1" customFormat="1" ht="14.45" customHeight="1">
      <c r="A11" s="74"/>
      <c r="B11" s="75"/>
      <c r="C11" s="76"/>
      <c r="D11" s="71" t="s">
        <v>25</v>
      </c>
      <c r="E11" s="76"/>
      <c r="F11" s="76"/>
      <c r="G11" s="76"/>
      <c r="H11" s="76"/>
      <c r="I11" s="76"/>
      <c r="J11" s="76"/>
      <c r="K11" s="76"/>
      <c r="L11" s="76"/>
      <c r="M11" s="71" t="s">
        <v>26</v>
      </c>
      <c r="N11" s="76"/>
      <c r="O11" s="83" t="s">
        <v>27</v>
      </c>
      <c r="P11" s="83"/>
      <c r="Q11" s="76"/>
      <c r="R11" s="80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66" s="1" customFormat="1" ht="18" customHeight="1">
      <c r="A12" s="74"/>
      <c r="B12" s="75"/>
      <c r="C12" s="76"/>
      <c r="D12" s="76"/>
      <c r="E12" s="81" t="s">
        <v>28</v>
      </c>
      <c r="F12" s="76"/>
      <c r="G12" s="76"/>
      <c r="H12" s="76"/>
      <c r="I12" s="76"/>
      <c r="J12" s="76"/>
      <c r="K12" s="76"/>
      <c r="L12" s="76"/>
      <c r="M12" s="71" t="s">
        <v>29</v>
      </c>
      <c r="N12" s="76"/>
      <c r="O12" s="83" t="s">
        <v>5</v>
      </c>
      <c r="P12" s="83"/>
      <c r="Q12" s="76"/>
      <c r="R12" s="80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66" s="1" customFormat="1" ht="6.95" customHeight="1">
      <c r="A13" s="74"/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80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66" s="1" customFormat="1" ht="14.45" customHeight="1">
      <c r="A14" s="74"/>
      <c r="B14" s="75"/>
      <c r="C14" s="76"/>
      <c r="D14" s="71" t="s">
        <v>30</v>
      </c>
      <c r="E14" s="76"/>
      <c r="F14" s="76"/>
      <c r="G14" s="76"/>
      <c r="H14" s="76"/>
      <c r="I14" s="76"/>
      <c r="J14" s="76"/>
      <c r="K14" s="76"/>
      <c r="L14" s="76"/>
      <c r="M14" s="71" t="s">
        <v>26</v>
      </c>
      <c r="N14" s="76"/>
      <c r="O14" s="83" t="str">
        <f>IF('Rekapitulace stavby'!AN13="","",'Rekapitulace stavby'!AN13)</f>
        <v/>
      </c>
      <c r="P14" s="83"/>
      <c r="Q14" s="76"/>
      <c r="R14" s="80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66" s="1" customFormat="1" ht="18" customHeight="1">
      <c r="A15" s="74"/>
      <c r="B15" s="75"/>
      <c r="C15" s="76"/>
      <c r="D15" s="76"/>
      <c r="E15" s="81" t="str">
        <f>IF('Rekapitulace stavby'!E14="","",'Rekapitulace stavby'!E14)</f>
        <v xml:space="preserve"> </v>
      </c>
      <c r="F15" s="76"/>
      <c r="G15" s="76"/>
      <c r="H15" s="76"/>
      <c r="I15" s="76"/>
      <c r="J15" s="76"/>
      <c r="K15" s="76"/>
      <c r="L15" s="76"/>
      <c r="M15" s="71" t="s">
        <v>29</v>
      </c>
      <c r="N15" s="76"/>
      <c r="O15" s="83" t="str">
        <f>IF('Rekapitulace stavby'!AN14="","",'Rekapitulace stavby'!AN14)</f>
        <v/>
      </c>
      <c r="P15" s="83"/>
      <c r="Q15" s="76"/>
      <c r="R15" s="80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66" s="1" customFormat="1" ht="6.95" customHeight="1">
      <c r="A16" s="74"/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80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s="1" customFormat="1" ht="14.45" customHeight="1">
      <c r="A17" s="74"/>
      <c r="B17" s="75"/>
      <c r="C17" s="76"/>
      <c r="D17" s="71" t="s">
        <v>32</v>
      </c>
      <c r="E17" s="76"/>
      <c r="F17" s="76"/>
      <c r="G17" s="76"/>
      <c r="H17" s="76"/>
      <c r="I17" s="76"/>
      <c r="J17" s="76"/>
      <c r="K17" s="76"/>
      <c r="L17" s="76"/>
      <c r="M17" s="71" t="s">
        <v>26</v>
      </c>
      <c r="N17" s="76"/>
      <c r="O17" s="83" t="s">
        <v>33</v>
      </c>
      <c r="P17" s="83"/>
      <c r="Q17" s="76"/>
      <c r="R17" s="80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s="1" customFormat="1" ht="18" customHeight="1">
      <c r="A18" s="74"/>
      <c r="B18" s="75"/>
      <c r="C18" s="76"/>
      <c r="D18" s="76"/>
      <c r="E18" s="81" t="s">
        <v>34</v>
      </c>
      <c r="F18" s="76"/>
      <c r="G18" s="76"/>
      <c r="H18" s="76"/>
      <c r="I18" s="76"/>
      <c r="J18" s="76"/>
      <c r="K18" s="76"/>
      <c r="L18" s="76"/>
      <c r="M18" s="71" t="s">
        <v>29</v>
      </c>
      <c r="N18" s="76"/>
      <c r="O18" s="83" t="s">
        <v>5</v>
      </c>
      <c r="P18" s="83"/>
      <c r="Q18" s="76"/>
      <c r="R18" s="80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s="1" customFormat="1" ht="6.95" customHeight="1">
      <c r="A19" s="74"/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80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s="1" customFormat="1" ht="14.45" customHeight="1">
      <c r="A20" s="74"/>
      <c r="B20" s="75"/>
      <c r="C20" s="76"/>
      <c r="D20" s="71" t="s">
        <v>36</v>
      </c>
      <c r="E20" s="76"/>
      <c r="F20" s="76"/>
      <c r="G20" s="76"/>
      <c r="H20" s="76"/>
      <c r="I20" s="76"/>
      <c r="J20" s="76"/>
      <c r="K20" s="76"/>
      <c r="L20" s="76"/>
      <c r="M20" s="71" t="s">
        <v>26</v>
      </c>
      <c r="N20" s="76"/>
      <c r="O20" s="83" t="s">
        <v>5</v>
      </c>
      <c r="P20" s="83"/>
      <c r="Q20" s="76"/>
      <c r="R20" s="80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s="1" customFormat="1" ht="18" customHeight="1">
      <c r="A21" s="74"/>
      <c r="B21" s="75"/>
      <c r="C21" s="76"/>
      <c r="D21" s="76"/>
      <c r="E21" s="81" t="s">
        <v>37</v>
      </c>
      <c r="F21" s="76"/>
      <c r="G21" s="76"/>
      <c r="H21" s="76"/>
      <c r="I21" s="76"/>
      <c r="J21" s="76"/>
      <c r="K21" s="76"/>
      <c r="L21" s="76"/>
      <c r="M21" s="71" t="s">
        <v>29</v>
      </c>
      <c r="N21" s="76"/>
      <c r="O21" s="83" t="s">
        <v>5</v>
      </c>
      <c r="P21" s="83"/>
      <c r="Q21" s="76"/>
      <c r="R21" s="80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s="1" customFormat="1" ht="6.95" customHeight="1">
      <c r="A22" s="74"/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80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 s="1" customFormat="1" ht="14.45" customHeight="1">
      <c r="A23" s="74"/>
      <c r="B23" s="75"/>
      <c r="C23" s="76"/>
      <c r="D23" s="71" t="s">
        <v>38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80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 s="1" customFormat="1" ht="16.5" customHeight="1">
      <c r="A24" s="74"/>
      <c r="B24" s="75"/>
      <c r="C24" s="76"/>
      <c r="D24" s="76"/>
      <c r="E24" s="84" t="s">
        <v>5</v>
      </c>
      <c r="F24" s="84"/>
      <c r="G24" s="84"/>
      <c r="H24" s="84"/>
      <c r="I24" s="84"/>
      <c r="J24" s="84"/>
      <c r="K24" s="84"/>
      <c r="L24" s="84"/>
      <c r="M24" s="76"/>
      <c r="N24" s="76"/>
      <c r="O24" s="76"/>
      <c r="P24" s="76"/>
      <c r="Q24" s="76"/>
      <c r="R24" s="80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 s="1" customFormat="1" ht="6.95" customHeight="1">
      <c r="A25" s="74"/>
      <c r="B25" s="75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80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 s="1" customFormat="1" ht="6.95" customHeight="1">
      <c r="A26" s="74"/>
      <c r="B26" s="75"/>
      <c r="C26" s="76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76"/>
      <c r="R26" s="80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 s="1" customFormat="1" ht="14.45" customHeight="1">
      <c r="A27" s="74"/>
      <c r="B27" s="75"/>
      <c r="C27" s="76"/>
      <c r="D27" s="86" t="s">
        <v>107</v>
      </c>
      <c r="E27" s="76"/>
      <c r="F27" s="76"/>
      <c r="G27" s="76"/>
      <c r="H27" s="76"/>
      <c r="I27" s="76"/>
      <c r="J27" s="76"/>
      <c r="K27" s="76"/>
      <c r="L27" s="76"/>
      <c r="M27" s="87">
        <f>N88</f>
        <v>0</v>
      </c>
      <c r="N27" s="87"/>
      <c r="O27" s="87"/>
      <c r="P27" s="87"/>
      <c r="Q27" s="76"/>
      <c r="R27" s="80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1" customFormat="1" ht="14.45" customHeight="1">
      <c r="A28" s="74"/>
      <c r="B28" s="75"/>
      <c r="C28" s="76"/>
      <c r="D28" s="88" t="s">
        <v>108</v>
      </c>
      <c r="E28" s="76"/>
      <c r="F28" s="76"/>
      <c r="G28" s="76"/>
      <c r="H28" s="76"/>
      <c r="I28" s="76"/>
      <c r="J28" s="76"/>
      <c r="K28" s="76"/>
      <c r="L28" s="76"/>
      <c r="M28" s="87">
        <f>N107</f>
        <v>0</v>
      </c>
      <c r="N28" s="87"/>
      <c r="O28" s="87"/>
      <c r="P28" s="87"/>
      <c r="Q28" s="76"/>
      <c r="R28" s="80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s="1" customFormat="1" ht="6.95" customHeight="1">
      <c r="A29" s="74"/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80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 s="1" customFormat="1" ht="25.35" customHeight="1">
      <c r="A30" s="74"/>
      <c r="B30" s="75"/>
      <c r="C30" s="76"/>
      <c r="D30" s="89" t="s">
        <v>41</v>
      </c>
      <c r="E30" s="76"/>
      <c r="F30" s="76"/>
      <c r="G30" s="76"/>
      <c r="H30" s="76"/>
      <c r="I30" s="76"/>
      <c r="J30" s="76"/>
      <c r="K30" s="76"/>
      <c r="L30" s="76"/>
      <c r="M30" s="90">
        <f>ROUND(M27+M28,2)</f>
        <v>0</v>
      </c>
      <c r="N30" s="79"/>
      <c r="O30" s="79"/>
      <c r="P30" s="79"/>
      <c r="Q30" s="76"/>
      <c r="R30" s="80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s="1" customFormat="1" ht="6.95" customHeight="1">
      <c r="A31" s="74"/>
      <c r="B31" s="75"/>
      <c r="C31" s="76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76"/>
      <c r="R31" s="80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 s="1" customFormat="1" ht="14.45" customHeight="1">
      <c r="A32" s="74"/>
      <c r="B32" s="75"/>
      <c r="C32" s="76"/>
      <c r="D32" s="91" t="s">
        <v>42</v>
      </c>
      <c r="E32" s="91" t="s">
        <v>43</v>
      </c>
      <c r="F32" s="92">
        <v>0.21</v>
      </c>
      <c r="G32" s="93" t="s">
        <v>44</v>
      </c>
      <c r="H32" s="94">
        <f>ROUND((SUM(BE107:BE108)+SUM(BE126:BE299)), 2)</f>
        <v>0</v>
      </c>
      <c r="I32" s="79"/>
      <c r="J32" s="79"/>
      <c r="K32" s="76"/>
      <c r="L32" s="76"/>
      <c r="M32" s="94">
        <f>ROUND(ROUND((SUM(BE107:BE108)+SUM(BE126:BE299)), 2)*F32, 2)</f>
        <v>0</v>
      </c>
      <c r="N32" s="79"/>
      <c r="O32" s="79"/>
      <c r="P32" s="79"/>
      <c r="Q32" s="76"/>
      <c r="R32" s="80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 s="1" customFormat="1" ht="14.45" customHeight="1">
      <c r="A33" s="74"/>
      <c r="B33" s="75"/>
      <c r="C33" s="76"/>
      <c r="D33" s="76"/>
      <c r="E33" s="91" t="s">
        <v>45</v>
      </c>
      <c r="F33" s="92">
        <v>0.15</v>
      </c>
      <c r="G33" s="93" t="s">
        <v>44</v>
      </c>
      <c r="H33" s="94">
        <f>ROUND((SUM(BF107:BF108)+SUM(BF126:BF299)), 2)</f>
        <v>0</v>
      </c>
      <c r="I33" s="79"/>
      <c r="J33" s="79"/>
      <c r="K33" s="76"/>
      <c r="L33" s="76"/>
      <c r="M33" s="94">
        <f>ROUND(ROUND((SUM(BF107:BF108)+SUM(BF126:BF299)), 2)*F33, 2)</f>
        <v>0</v>
      </c>
      <c r="N33" s="79"/>
      <c r="O33" s="79"/>
      <c r="P33" s="79"/>
      <c r="Q33" s="76"/>
      <c r="R33" s="80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 s="1" customFormat="1" ht="14.45" hidden="1" customHeight="1">
      <c r="A34" s="74"/>
      <c r="B34" s="75"/>
      <c r="C34" s="76"/>
      <c r="D34" s="76"/>
      <c r="E34" s="91" t="s">
        <v>46</v>
      </c>
      <c r="F34" s="92">
        <v>0.21</v>
      </c>
      <c r="G34" s="93" t="s">
        <v>44</v>
      </c>
      <c r="H34" s="94">
        <f>ROUND((SUM(BG107:BG108)+SUM(BG126:BG299)), 2)</f>
        <v>0</v>
      </c>
      <c r="I34" s="79"/>
      <c r="J34" s="79"/>
      <c r="K34" s="76"/>
      <c r="L34" s="76"/>
      <c r="M34" s="94">
        <v>0</v>
      </c>
      <c r="N34" s="79"/>
      <c r="O34" s="79"/>
      <c r="P34" s="79"/>
      <c r="Q34" s="76"/>
      <c r="R34" s="80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 s="1" customFormat="1" ht="14.45" hidden="1" customHeight="1">
      <c r="A35" s="74"/>
      <c r="B35" s="75"/>
      <c r="C35" s="76"/>
      <c r="D35" s="76"/>
      <c r="E35" s="91" t="s">
        <v>47</v>
      </c>
      <c r="F35" s="92">
        <v>0.15</v>
      </c>
      <c r="G35" s="93" t="s">
        <v>44</v>
      </c>
      <c r="H35" s="94">
        <f>ROUND((SUM(BH107:BH108)+SUM(BH126:BH299)), 2)</f>
        <v>0</v>
      </c>
      <c r="I35" s="79"/>
      <c r="J35" s="79"/>
      <c r="K35" s="76"/>
      <c r="L35" s="76"/>
      <c r="M35" s="94">
        <v>0</v>
      </c>
      <c r="N35" s="79"/>
      <c r="O35" s="79"/>
      <c r="P35" s="79"/>
      <c r="Q35" s="76"/>
      <c r="R35" s="80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 s="1" customFormat="1" ht="14.45" hidden="1" customHeight="1">
      <c r="A36" s="74"/>
      <c r="B36" s="75"/>
      <c r="C36" s="76"/>
      <c r="D36" s="76"/>
      <c r="E36" s="91" t="s">
        <v>48</v>
      </c>
      <c r="F36" s="92">
        <v>0</v>
      </c>
      <c r="G36" s="93" t="s">
        <v>44</v>
      </c>
      <c r="H36" s="94">
        <f>ROUND((SUM(BI107:BI108)+SUM(BI126:BI299)), 2)</f>
        <v>0</v>
      </c>
      <c r="I36" s="79"/>
      <c r="J36" s="79"/>
      <c r="K36" s="76"/>
      <c r="L36" s="76"/>
      <c r="M36" s="94">
        <v>0</v>
      </c>
      <c r="N36" s="79"/>
      <c r="O36" s="79"/>
      <c r="P36" s="79"/>
      <c r="Q36" s="76"/>
      <c r="R36" s="80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 s="1" customFormat="1" ht="6.95" customHeight="1">
      <c r="A37" s="74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80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 s="1" customFormat="1" ht="25.35" customHeight="1">
      <c r="A38" s="74"/>
      <c r="B38" s="75"/>
      <c r="C38" s="95"/>
      <c r="D38" s="96" t="s">
        <v>49</v>
      </c>
      <c r="E38" s="97"/>
      <c r="F38" s="97"/>
      <c r="G38" s="98" t="s">
        <v>50</v>
      </c>
      <c r="H38" s="99" t="s">
        <v>51</v>
      </c>
      <c r="I38" s="97"/>
      <c r="J38" s="97"/>
      <c r="K38" s="97"/>
      <c r="L38" s="100">
        <f>SUM(M30:M36)</f>
        <v>0</v>
      </c>
      <c r="M38" s="100"/>
      <c r="N38" s="100"/>
      <c r="O38" s="100"/>
      <c r="P38" s="101"/>
      <c r="Q38" s="95"/>
      <c r="R38" s="80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 s="1" customFormat="1" ht="14.45" customHeight="1">
      <c r="A39" s="74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80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</row>
    <row r="40" spans="1:29" s="1" customFormat="1" ht="14.45" customHeight="1">
      <c r="A40" s="74"/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80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</row>
    <row r="41" spans="1:29">
      <c r="A41" s="57"/>
      <c r="B41" s="65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68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</row>
    <row r="42" spans="1:29">
      <c r="A42" s="57"/>
      <c r="B42" s="65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68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</row>
    <row r="43" spans="1:29">
      <c r="A43" s="57"/>
      <c r="B43" s="65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68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</row>
    <row r="44" spans="1:29">
      <c r="A44" s="57"/>
      <c r="B44" s="65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68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</row>
    <row r="45" spans="1:29">
      <c r="A45" s="57"/>
      <c r="B45" s="65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68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</row>
    <row r="46" spans="1:29">
      <c r="A46" s="57"/>
      <c r="B46" s="65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68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</row>
    <row r="47" spans="1:29">
      <c r="A47" s="57"/>
      <c r="B47" s="65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68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</row>
    <row r="48" spans="1:29">
      <c r="A48" s="57"/>
      <c r="B48" s="65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68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</row>
    <row r="49" spans="1:29">
      <c r="A49" s="57"/>
      <c r="B49" s="65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68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</row>
    <row r="50" spans="1:29" s="1" customFormat="1" ht="15">
      <c r="A50" s="74"/>
      <c r="B50" s="75"/>
      <c r="C50" s="76"/>
      <c r="D50" s="102" t="s">
        <v>52</v>
      </c>
      <c r="E50" s="85"/>
      <c r="F50" s="85"/>
      <c r="G50" s="85"/>
      <c r="H50" s="103"/>
      <c r="I50" s="76"/>
      <c r="J50" s="102" t="s">
        <v>53</v>
      </c>
      <c r="K50" s="85"/>
      <c r="L50" s="85"/>
      <c r="M50" s="85"/>
      <c r="N50" s="85"/>
      <c r="O50" s="85"/>
      <c r="P50" s="103"/>
      <c r="Q50" s="76"/>
      <c r="R50" s="80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</row>
    <row r="51" spans="1:29">
      <c r="A51" s="57"/>
      <c r="B51" s="65"/>
      <c r="C51" s="70"/>
      <c r="D51" s="104"/>
      <c r="E51" s="70"/>
      <c r="F51" s="70"/>
      <c r="G51" s="70"/>
      <c r="H51" s="105"/>
      <c r="I51" s="70"/>
      <c r="J51" s="104"/>
      <c r="K51" s="70"/>
      <c r="L51" s="70"/>
      <c r="M51" s="70"/>
      <c r="N51" s="70"/>
      <c r="O51" s="70"/>
      <c r="P51" s="105"/>
      <c r="Q51" s="70"/>
      <c r="R51" s="68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</row>
    <row r="52" spans="1:29">
      <c r="A52" s="57"/>
      <c r="B52" s="65"/>
      <c r="C52" s="70"/>
      <c r="D52" s="104"/>
      <c r="E52" s="70"/>
      <c r="F52" s="70"/>
      <c r="G52" s="70"/>
      <c r="H52" s="105"/>
      <c r="I52" s="70"/>
      <c r="J52" s="104"/>
      <c r="K52" s="70"/>
      <c r="L52" s="70"/>
      <c r="M52" s="70"/>
      <c r="N52" s="70"/>
      <c r="O52" s="70"/>
      <c r="P52" s="105"/>
      <c r="Q52" s="70"/>
      <c r="R52" s="68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</row>
    <row r="53" spans="1:29">
      <c r="A53" s="57"/>
      <c r="B53" s="65"/>
      <c r="C53" s="70"/>
      <c r="D53" s="104"/>
      <c r="E53" s="70"/>
      <c r="F53" s="70"/>
      <c r="G53" s="70"/>
      <c r="H53" s="105"/>
      <c r="I53" s="70"/>
      <c r="J53" s="104"/>
      <c r="K53" s="70"/>
      <c r="L53" s="70"/>
      <c r="M53" s="70"/>
      <c r="N53" s="70"/>
      <c r="O53" s="70"/>
      <c r="P53" s="105"/>
      <c r="Q53" s="70"/>
      <c r="R53" s="68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</row>
    <row r="54" spans="1:29">
      <c r="A54" s="57"/>
      <c r="B54" s="65"/>
      <c r="C54" s="70"/>
      <c r="D54" s="104"/>
      <c r="E54" s="70"/>
      <c r="F54" s="70"/>
      <c r="G54" s="70"/>
      <c r="H54" s="105"/>
      <c r="I54" s="70"/>
      <c r="J54" s="104"/>
      <c r="K54" s="70"/>
      <c r="L54" s="70"/>
      <c r="M54" s="70"/>
      <c r="N54" s="70"/>
      <c r="O54" s="70"/>
      <c r="P54" s="105"/>
      <c r="Q54" s="70"/>
      <c r="R54" s="68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</row>
    <row r="55" spans="1:29">
      <c r="A55" s="57"/>
      <c r="B55" s="65"/>
      <c r="C55" s="70"/>
      <c r="D55" s="104"/>
      <c r="E55" s="70"/>
      <c r="F55" s="70"/>
      <c r="G55" s="70"/>
      <c r="H55" s="105"/>
      <c r="I55" s="70"/>
      <c r="J55" s="104"/>
      <c r="K55" s="70"/>
      <c r="L55" s="70"/>
      <c r="M55" s="70"/>
      <c r="N55" s="70"/>
      <c r="O55" s="70"/>
      <c r="P55" s="105"/>
      <c r="Q55" s="70"/>
      <c r="R55" s="68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</row>
    <row r="56" spans="1:29">
      <c r="A56" s="57"/>
      <c r="B56" s="65"/>
      <c r="C56" s="70"/>
      <c r="D56" s="104"/>
      <c r="E56" s="70"/>
      <c r="F56" s="70"/>
      <c r="G56" s="70"/>
      <c r="H56" s="105"/>
      <c r="I56" s="70"/>
      <c r="J56" s="104"/>
      <c r="K56" s="70"/>
      <c r="L56" s="70"/>
      <c r="M56" s="70"/>
      <c r="N56" s="70"/>
      <c r="O56" s="70"/>
      <c r="P56" s="105"/>
      <c r="Q56" s="70"/>
      <c r="R56" s="68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</row>
    <row r="57" spans="1:29">
      <c r="A57" s="57"/>
      <c r="B57" s="65"/>
      <c r="C57" s="70"/>
      <c r="D57" s="104"/>
      <c r="E57" s="70"/>
      <c r="F57" s="70"/>
      <c r="G57" s="70"/>
      <c r="H57" s="105"/>
      <c r="I57" s="70"/>
      <c r="J57" s="104"/>
      <c r="K57" s="70"/>
      <c r="L57" s="70"/>
      <c r="M57" s="70"/>
      <c r="N57" s="70"/>
      <c r="O57" s="70"/>
      <c r="P57" s="105"/>
      <c r="Q57" s="70"/>
      <c r="R57" s="68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</row>
    <row r="58" spans="1:29">
      <c r="A58" s="57"/>
      <c r="B58" s="65"/>
      <c r="C58" s="70"/>
      <c r="D58" s="104"/>
      <c r="E58" s="70"/>
      <c r="F58" s="70"/>
      <c r="G58" s="70"/>
      <c r="H58" s="105"/>
      <c r="I58" s="70"/>
      <c r="J58" s="104"/>
      <c r="K58" s="70"/>
      <c r="L58" s="70"/>
      <c r="M58" s="70"/>
      <c r="N58" s="70"/>
      <c r="O58" s="70"/>
      <c r="P58" s="105"/>
      <c r="Q58" s="70"/>
      <c r="R58" s="68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</row>
    <row r="59" spans="1:29" s="1" customFormat="1" ht="15">
      <c r="A59" s="74"/>
      <c r="B59" s="75"/>
      <c r="C59" s="76"/>
      <c r="D59" s="106" t="s">
        <v>54</v>
      </c>
      <c r="E59" s="107"/>
      <c r="F59" s="107"/>
      <c r="G59" s="108" t="s">
        <v>55</v>
      </c>
      <c r="H59" s="109"/>
      <c r="I59" s="76"/>
      <c r="J59" s="106" t="s">
        <v>54</v>
      </c>
      <c r="K59" s="107"/>
      <c r="L59" s="107"/>
      <c r="M59" s="107"/>
      <c r="N59" s="108" t="s">
        <v>55</v>
      </c>
      <c r="O59" s="107"/>
      <c r="P59" s="109"/>
      <c r="Q59" s="76"/>
      <c r="R59" s="80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</row>
    <row r="60" spans="1:29">
      <c r="A60" s="57"/>
      <c r="B60" s="65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68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</row>
    <row r="61" spans="1:29" s="1" customFormat="1" ht="15">
      <c r="A61" s="74"/>
      <c r="B61" s="75"/>
      <c r="C61" s="76"/>
      <c r="D61" s="102" t="s">
        <v>56</v>
      </c>
      <c r="E61" s="85"/>
      <c r="F61" s="85"/>
      <c r="G61" s="85"/>
      <c r="H61" s="103"/>
      <c r="I61" s="76"/>
      <c r="J61" s="102" t="s">
        <v>57</v>
      </c>
      <c r="K61" s="85"/>
      <c r="L61" s="85"/>
      <c r="M61" s="85"/>
      <c r="N61" s="85"/>
      <c r="O61" s="85"/>
      <c r="P61" s="103"/>
      <c r="Q61" s="76"/>
      <c r="R61" s="80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</row>
    <row r="62" spans="1:29">
      <c r="A62" s="57"/>
      <c r="B62" s="65"/>
      <c r="C62" s="70"/>
      <c r="D62" s="104"/>
      <c r="E62" s="70"/>
      <c r="F62" s="70"/>
      <c r="G62" s="70"/>
      <c r="H62" s="105"/>
      <c r="I62" s="70"/>
      <c r="J62" s="104"/>
      <c r="K62" s="70"/>
      <c r="L62" s="70"/>
      <c r="M62" s="70"/>
      <c r="N62" s="70"/>
      <c r="O62" s="70"/>
      <c r="P62" s="105"/>
      <c r="Q62" s="70"/>
      <c r="R62" s="68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</row>
    <row r="63" spans="1:29">
      <c r="A63" s="57"/>
      <c r="B63" s="65"/>
      <c r="C63" s="70"/>
      <c r="D63" s="104"/>
      <c r="E63" s="70"/>
      <c r="F63" s="70"/>
      <c r="G63" s="70"/>
      <c r="H63" s="105"/>
      <c r="I63" s="70"/>
      <c r="J63" s="104"/>
      <c r="K63" s="70"/>
      <c r="L63" s="70"/>
      <c r="M63" s="70"/>
      <c r="N63" s="70"/>
      <c r="O63" s="70"/>
      <c r="P63" s="105"/>
      <c r="Q63" s="70"/>
      <c r="R63" s="68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</row>
    <row r="64" spans="1:29">
      <c r="A64" s="57"/>
      <c r="B64" s="65"/>
      <c r="C64" s="70"/>
      <c r="D64" s="104"/>
      <c r="E64" s="70"/>
      <c r="F64" s="70"/>
      <c r="G64" s="70"/>
      <c r="H64" s="105"/>
      <c r="I64" s="70"/>
      <c r="J64" s="104"/>
      <c r="K64" s="70"/>
      <c r="L64" s="70"/>
      <c r="M64" s="70"/>
      <c r="N64" s="70"/>
      <c r="O64" s="70"/>
      <c r="P64" s="105"/>
      <c r="Q64" s="70"/>
      <c r="R64" s="68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</row>
    <row r="65" spans="1:29">
      <c r="A65" s="57"/>
      <c r="B65" s="65"/>
      <c r="C65" s="70"/>
      <c r="D65" s="104"/>
      <c r="E65" s="70"/>
      <c r="F65" s="70"/>
      <c r="G65" s="70"/>
      <c r="H65" s="105"/>
      <c r="I65" s="70"/>
      <c r="J65" s="104"/>
      <c r="K65" s="70"/>
      <c r="L65" s="70"/>
      <c r="M65" s="70"/>
      <c r="N65" s="70"/>
      <c r="O65" s="70"/>
      <c r="P65" s="105"/>
      <c r="Q65" s="70"/>
      <c r="R65" s="68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</row>
    <row r="66" spans="1:29">
      <c r="A66" s="57"/>
      <c r="B66" s="65"/>
      <c r="C66" s="70"/>
      <c r="D66" s="104"/>
      <c r="E66" s="70"/>
      <c r="F66" s="70"/>
      <c r="G66" s="70"/>
      <c r="H66" s="105"/>
      <c r="I66" s="70"/>
      <c r="J66" s="104"/>
      <c r="K66" s="70"/>
      <c r="L66" s="70"/>
      <c r="M66" s="70"/>
      <c r="N66" s="70"/>
      <c r="O66" s="70"/>
      <c r="P66" s="105"/>
      <c r="Q66" s="70"/>
      <c r="R66" s="68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</row>
    <row r="67" spans="1:29">
      <c r="A67" s="57"/>
      <c r="B67" s="65"/>
      <c r="C67" s="70"/>
      <c r="D67" s="104"/>
      <c r="E67" s="70"/>
      <c r="F67" s="70"/>
      <c r="G67" s="70"/>
      <c r="H67" s="105"/>
      <c r="I67" s="70"/>
      <c r="J67" s="104"/>
      <c r="K67" s="70"/>
      <c r="L67" s="70"/>
      <c r="M67" s="70"/>
      <c r="N67" s="70"/>
      <c r="O67" s="70"/>
      <c r="P67" s="105"/>
      <c r="Q67" s="70"/>
      <c r="R67" s="68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</row>
    <row r="68" spans="1:29">
      <c r="A68" s="57"/>
      <c r="B68" s="65"/>
      <c r="C68" s="70"/>
      <c r="D68" s="104"/>
      <c r="E68" s="70"/>
      <c r="F68" s="70"/>
      <c r="G68" s="70"/>
      <c r="H68" s="105"/>
      <c r="I68" s="70"/>
      <c r="J68" s="104"/>
      <c r="K68" s="70"/>
      <c r="L68" s="70"/>
      <c r="M68" s="70"/>
      <c r="N68" s="70"/>
      <c r="O68" s="70"/>
      <c r="P68" s="105"/>
      <c r="Q68" s="70"/>
      <c r="R68" s="68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</row>
    <row r="69" spans="1:29">
      <c r="A69" s="57"/>
      <c r="B69" s="65"/>
      <c r="C69" s="70"/>
      <c r="D69" s="104"/>
      <c r="E69" s="70"/>
      <c r="F69" s="70"/>
      <c r="G69" s="70"/>
      <c r="H69" s="105"/>
      <c r="I69" s="70"/>
      <c r="J69" s="104"/>
      <c r="K69" s="70"/>
      <c r="L69" s="70"/>
      <c r="M69" s="70"/>
      <c r="N69" s="70"/>
      <c r="O69" s="70"/>
      <c r="P69" s="105"/>
      <c r="Q69" s="70"/>
      <c r="R69" s="68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</row>
    <row r="70" spans="1:29" s="1" customFormat="1" ht="15">
      <c r="A70" s="74"/>
      <c r="B70" s="75"/>
      <c r="C70" s="76"/>
      <c r="D70" s="106" t="s">
        <v>54</v>
      </c>
      <c r="E70" s="107"/>
      <c r="F70" s="107"/>
      <c r="G70" s="108" t="s">
        <v>55</v>
      </c>
      <c r="H70" s="109"/>
      <c r="I70" s="76"/>
      <c r="J70" s="106" t="s">
        <v>54</v>
      </c>
      <c r="K70" s="107"/>
      <c r="L70" s="107"/>
      <c r="M70" s="107"/>
      <c r="N70" s="108" t="s">
        <v>55</v>
      </c>
      <c r="O70" s="107"/>
      <c r="P70" s="109"/>
      <c r="Q70" s="76"/>
      <c r="R70" s="80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</row>
    <row r="71" spans="1:29" s="1" customFormat="1" ht="14.45" customHeight="1">
      <c r="A71" s="74"/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2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</row>
    <row r="72" spans="1:29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</row>
    <row r="73" spans="1:29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</row>
    <row r="74" spans="1:29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</row>
    <row r="75" spans="1:29" s="1" customFormat="1" ht="6.95" customHeight="1">
      <c r="A75" s="74"/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</row>
    <row r="76" spans="1:29" s="1" customFormat="1" ht="36.950000000000003" customHeight="1">
      <c r="A76" s="74"/>
      <c r="B76" s="75"/>
      <c r="C76" s="66" t="s">
        <v>109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80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</row>
    <row r="77" spans="1:29" s="1" customFormat="1" ht="6.95" customHeight="1">
      <c r="A77" s="74"/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80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</row>
    <row r="78" spans="1:29" s="1" customFormat="1" ht="30" customHeight="1">
      <c r="A78" s="74"/>
      <c r="B78" s="75"/>
      <c r="C78" s="71" t="s">
        <v>17</v>
      </c>
      <c r="D78" s="76"/>
      <c r="E78" s="76"/>
      <c r="F78" s="72" t="str">
        <f>F6</f>
        <v>MŠ Pohořská - kanalizace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6"/>
      <c r="R78" s="80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</row>
    <row r="79" spans="1:29" s="1" customFormat="1" ht="36.950000000000003" customHeight="1">
      <c r="A79" s="74"/>
      <c r="B79" s="75"/>
      <c r="C79" s="116" t="s">
        <v>105</v>
      </c>
      <c r="D79" s="76"/>
      <c r="E79" s="76"/>
      <c r="F79" s="117" t="str">
        <f>F7</f>
        <v>SO.01 - Nový stav</v>
      </c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6"/>
      <c r="R79" s="80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</row>
    <row r="80" spans="1:29" s="1" customFormat="1" ht="6.95" customHeight="1">
      <c r="A80" s="74"/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80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</row>
    <row r="81" spans="1:47" s="1" customFormat="1" ht="18" customHeight="1">
      <c r="A81" s="74"/>
      <c r="B81" s="75"/>
      <c r="C81" s="71" t="s">
        <v>21</v>
      </c>
      <c r="D81" s="76"/>
      <c r="E81" s="76"/>
      <c r="F81" s="81" t="str">
        <f>F9</f>
        <v>Pohořská 988/23, 742 35 Odry</v>
      </c>
      <c r="G81" s="76"/>
      <c r="H81" s="76"/>
      <c r="I81" s="76"/>
      <c r="J81" s="76"/>
      <c r="K81" s="71" t="s">
        <v>23</v>
      </c>
      <c r="L81" s="76"/>
      <c r="M81" s="82" t="str">
        <f>IF(O9="","",O9)</f>
        <v>11. 5. 2020</v>
      </c>
      <c r="N81" s="82"/>
      <c r="O81" s="82"/>
      <c r="P81" s="82"/>
      <c r="Q81" s="76"/>
      <c r="R81" s="80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</row>
    <row r="82" spans="1:47" s="1" customFormat="1" ht="6.95" customHeight="1">
      <c r="A82" s="74"/>
      <c r="B82" s="75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80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</row>
    <row r="83" spans="1:47" s="1" customFormat="1" ht="15">
      <c r="A83" s="74"/>
      <c r="B83" s="75"/>
      <c r="C83" s="71" t="s">
        <v>25</v>
      </c>
      <c r="D83" s="76"/>
      <c r="E83" s="76"/>
      <c r="F83" s="81" t="str">
        <f>E12</f>
        <v>Město Odry</v>
      </c>
      <c r="G83" s="76"/>
      <c r="H83" s="76"/>
      <c r="I83" s="76"/>
      <c r="J83" s="76"/>
      <c r="K83" s="71" t="s">
        <v>32</v>
      </c>
      <c r="L83" s="76"/>
      <c r="M83" s="83" t="str">
        <f>E18</f>
        <v>Ing. Vendula Kvapilová - BYVAST pro s.r.o.</v>
      </c>
      <c r="N83" s="83"/>
      <c r="O83" s="83"/>
      <c r="P83" s="83"/>
      <c r="Q83" s="83"/>
      <c r="R83" s="80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</row>
    <row r="84" spans="1:47" s="1" customFormat="1" ht="14.45" customHeight="1">
      <c r="A84" s="74"/>
      <c r="B84" s="75"/>
      <c r="C84" s="71" t="s">
        <v>30</v>
      </c>
      <c r="D84" s="76"/>
      <c r="E84" s="76"/>
      <c r="F84" s="81" t="str">
        <f>IF(E15="","",E15)</f>
        <v xml:space="preserve"> </v>
      </c>
      <c r="G84" s="76"/>
      <c r="H84" s="76"/>
      <c r="I84" s="76"/>
      <c r="J84" s="76"/>
      <c r="K84" s="71" t="s">
        <v>36</v>
      </c>
      <c r="L84" s="76"/>
      <c r="M84" s="83" t="str">
        <f>E21</f>
        <v>Jakub Hajný</v>
      </c>
      <c r="N84" s="83"/>
      <c r="O84" s="83"/>
      <c r="P84" s="83"/>
      <c r="Q84" s="83"/>
      <c r="R84" s="80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</row>
    <row r="85" spans="1:47" s="1" customFormat="1" ht="10.35" customHeight="1">
      <c r="A85" s="74"/>
      <c r="B85" s="75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80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</row>
    <row r="86" spans="1:47" s="1" customFormat="1" ht="29.25" customHeight="1">
      <c r="A86" s="74"/>
      <c r="B86" s="75"/>
      <c r="C86" s="118" t="s">
        <v>110</v>
      </c>
      <c r="D86" s="119"/>
      <c r="E86" s="119"/>
      <c r="F86" s="119"/>
      <c r="G86" s="119"/>
      <c r="H86" s="95"/>
      <c r="I86" s="95"/>
      <c r="J86" s="95"/>
      <c r="K86" s="95"/>
      <c r="L86" s="95"/>
      <c r="M86" s="95"/>
      <c r="N86" s="118" t="s">
        <v>111</v>
      </c>
      <c r="O86" s="119"/>
      <c r="P86" s="119"/>
      <c r="Q86" s="119"/>
      <c r="R86" s="80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</row>
    <row r="87" spans="1:47" s="1" customFormat="1" ht="10.35" customHeight="1">
      <c r="A87" s="74"/>
      <c r="B87" s="75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80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</row>
    <row r="88" spans="1:47" s="1" customFormat="1" ht="29.25" customHeight="1">
      <c r="A88" s="74"/>
      <c r="B88" s="75"/>
      <c r="C88" s="120" t="s">
        <v>112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121">
        <f>N126</f>
        <v>0</v>
      </c>
      <c r="O88" s="122"/>
      <c r="P88" s="122"/>
      <c r="Q88" s="122"/>
      <c r="R88" s="80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U88" s="21" t="s">
        <v>113</v>
      </c>
    </row>
    <row r="89" spans="1:47" s="6" customFormat="1" ht="24.95" customHeight="1">
      <c r="A89" s="123"/>
      <c r="B89" s="124"/>
      <c r="C89" s="125"/>
      <c r="D89" s="126" t="s">
        <v>114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7">
        <f>N127</f>
        <v>0</v>
      </c>
      <c r="O89" s="128"/>
      <c r="P89" s="128"/>
      <c r="Q89" s="128"/>
      <c r="R89" s="129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</row>
    <row r="90" spans="1:47" s="7" customFormat="1" ht="19.899999999999999" customHeight="1">
      <c r="A90" s="130"/>
      <c r="B90" s="131"/>
      <c r="C90" s="132"/>
      <c r="D90" s="133" t="s">
        <v>115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34">
        <f>N128</f>
        <v>0</v>
      </c>
      <c r="O90" s="135"/>
      <c r="P90" s="135"/>
      <c r="Q90" s="135"/>
      <c r="R90" s="136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</row>
    <row r="91" spans="1:47" s="7" customFormat="1" ht="19.899999999999999" customHeight="1">
      <c r="A91" s="130"/>
      <c r="B91" s="131"/>
      <c r="C91" s="132"/>
      <c r="D91" s="133" t="s">
        <v>353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34">
        <f>N142</f>
        <v>0</v>
      </c>
      <c r="O91" s="135"/>
      <c r="P91" s="135"/>
      <c r="Q91" s="135"/>
      <c r="R91" s="136"/>
      <c r="S91" s="130"/>
      <c r="T91" s="130"/>
      <c r="U91" s="130"/>
      <c r="V91" s="130"/>
      <c r="W91" s="130"/>
      <c r="X91" s="130"/>
      <c r="Y91" s="130"/>
      <c r="Z91" s="130"/>
      <c r="AA91" s="130"/>
      <c r="AB91" s="130"/>
      <c r="AC91" s="130"/>
    </row>
    <row r="92" spans="1:47" s="7" customFormat="1" ht="19.899999999999999" customHeight="1">
      <c r="A92" s="130"/>
      <c r="B92" s="131"/>
      <c r="C92" s="132"/>
      <c r="D92" s="133" t="s">
        <v>354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4">
        <f>N154</f>
        <v>0</v>
      </c>
      <c r="O92" s="135"/>
      <c r="P92" s="135"/>
      <c r="Q92" s="135"/>
      <c r="R92" s="136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</row>
    <row r="93" spans="1:47" s="7" customFormat="1" ht="19.899999999999999" customHeight="1">
      <c r="A93" s="130"/>
      <c r="B93" s="131"/>
      <c r="C93" s="132"/>
      <c r="D93" s="133" t="s">
        <v>355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4">
        <f>N158</f>
        <v>0</v>
      </c>
      <c r="O93" s="135"/>
      <c r="P93" s="135"/>
      <c r="Q93" s="135"/>
      <c r="R93" s="136"/>
      <c r="S93" s="130"/>
      <c r="T93" s="130"/>
      <c r="U93" s="130"/>
      <c r="V93" s="130"/>
      <c r="W93" s="130"/>
      <c r="X93" s="130"/>
      <c r="Y93" s="130"/>
      <c r="Z93" s="130"/>
      <c r="AA93" s="130"/>
      <c r="AB93" s="130"/>
      <c r="AC93" s="130"/>
    </row>
    <row r="94" spans="1:47" s="7" customFormat="1" ht="19.899999999999999" customHeight="1">
      <c r="A94" s="130"/>
      <c r="B94" s="131"/>
      <c r="C94" s="132"/>
      <c r="D94" s="133" t="s">
        <v>116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4">
        <f>N165</f>
        <v>0</v>
      </c>
      <c r="O94" s="135"/>
      <c r="P94" s="135"/>
      <c r="Q94" s="135"/>
      <c r="R94" s="136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</row>
    <row r="95" spans="1:47" s="7" customFormat="1" ht="19.899999999999999" customHeight="1">
      <c r="A95" s="130"/>
      <c r="B95" s="131"/>
      <c r="C95" s="132"/>
      <c r="D95" s="133" t="s">
        <v>356</v>
      </c>
      <c r="E95" s="132"/>
      <c r="F95" s="132"/>
      <c r="G95" s="132"/>
      <c r="H95" s="132"/>
      <c r="I95" s="132"/>
      <c r="J95" s="132"/>
      <c r="K95" s="132"/>
      <c r="L95" s="132"/>
      <c r="M95" s="132"/>
      <c r="N95" s="134">
        <f>N207</f>
        <v>0</v>
      </c>
      <c r="O95" s="135"/>
      <c r="P95" s="135"/>
      <c r="Q95" s="135"/>
      <c r="R95" s="136"/>
      <c r="S95" s="130"/>
      <c r="T95" s="130"/>
      <c r="U95" s="130"/>
      <c r="V95" s="130"/>
      <c r="W95" s="130"/>
      <c r="X95" s="130"/>
      <c r="Y95" s="130"/>
      <c r="Z95" s="130"/>
      <c r="AA95" s="130"/>
      <c r="AB95" s="130"/>
      <c r="AC95" s="130"/>
    </row>
    <row r="96" spans="1:47" s="7" customFormat="1" ht="19.899999999999999" customHeight="1">
      <c r="A96" s="130"/>
      <c r="B96" s="131"/>
      <c r="C96" s="132"/>
      <c r="D96" s="133" t="s">
        <v>117</v>
      </c>
      <c r="E96" s="132"/>
      <c r="F96" s="132"/>
      <c r="G96" s="132"/>
      <c r="H96" s="132"/>
      <c r="I96" s="132"/>
      <c r="J96" s="132"/>
      <c r="K96" s="132"/>
      <c r="L96" s="132"/>
      <c r="M96" s="132"/>
      <c r="N96" s="134">
        <f>N212</f>
        <v>0</v>
      </c>
      <c r="O96" s="135"/>
      <c r="P96" s="135"/>
      <c r="Q96" s="135"/>
      <c r="R96" s="136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</row>
    <row r="97" spans="1:29" s="7" customFormat="1" ht="19.899999999999999" customHeight="1">
      <c r="A97" s="130"/>
      <c r="B97" s="131"/>
      <c r="C97" s="132"/>
      <c r="D97" s="133" t="s">
        <v>357</v>
      </c>
      <c r="E97" s="132"/>
      <c r="F97" s="132"/>
      <c r="G97" s="132"/>
      <c r="H97" s="132"/>
      <c r="I97" s="132"/>
      <c r="J97" s="132"/>
      <c r="K97" s="132"/>
      <c r="L97" s="132"/>
      <c r="M97" s="132"/>
      <c r="N97" s="134">
        <f>N215</f>
        <v>0</v>
      </c>
      <c r="O97" s="135"/>
      <c r="P97" s="135"/>
      <c r="Q97" s="135"/>
      <c r="R97" s="136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</row>
    <row r="98" spans="1:29" s="6" customFormat="1" ht="24.95" customHeight="1">
      <c r="A98" s="123"/>
      <c r="B98" s="124"/>
      <c r="C98" s="125"/>
      <c r="D98" s="126" t="s">
        <v>119</v>
      </c>
      <c r="E98" s="125"/>
      <c r="F98" s="125"/>
      <c r="G98" s="125"/>
      <c r="H98" s="125"/>
      <c r="I98" s="125"/>
      <c r="J98" s="125"/>
      <c r="K98" s="125"/>
      <c r="L98" s="125"/>
      <c r="M98" s="125"/>
      <c r="N98" s="127">
        <f>N217</f>
        <v>0</v>
      </c>
      <c r="O98" s="128"/>
      <c r="P98" s="128"/>
      <c r="Q98" s="128"/>
      <c r="R98" s="129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</row>
    <row r="99" spans="1:29" s="7" customFormat="1" ht="19.899999999999999" customHeight="1">
      <c r="A99" s="130"/>
      <c r="B99" s="131"/>
      <c r="C99" s="132"/>
      <c r="D99" s="133" t="s">
        <v>358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4">
        <f>N218</f>
        <v>0</v>
      </c>
      <c r="O99" s="135"/>
      <c r="P99" s="135"/>
      <c r="Q99" s="135"/>
      <c r="R99" s="136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</row>
    <row r="100" spans="1:29" s="7" customFormat="1" ht="19.899999999999999" customHeight="1">
      <c r="A100" s="130"/>
      <c r="B100" s="131"/>
      <c r="C100" s="132"/>
      <c r="D100" s="133" t="s">
        <v>120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4">
        <f>N234</f>
        <v>0</v>
      </c>
      <c r="O100" s="135"/>
      <c r="P100" s="135"/>
      <c r="Q100" s="135"/>
      <c r="R100" s="136"/>
      <c r="S100" s="130"/>
      <c r="T100" s="130"/>
      <c r="U100" s="130"/>
      <c r="V100" s="130"/>
      <c r="W100" s="130"/>
      <c r="X100" s="130"/>
      <c r="Y100" s="130"/>
      <c r="Z100" s="130"/>
      <c r="AA100" s="130"/>
      <c r="AB100" s="130"/>
      <c r="AC100" s="130"/>
    </row>
    <row r="101" spans="1:29" s="7" customFormat="1" ht="19.899999999999999" customHeight="1">
      <c r="A101" s="130"/>
      <c r="B101" s="131"/>
      <c r="C101" s="132"/>
      <c r="D101" s="133" t="s">
        <v>121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4">
        <f>N268</f>
        <v>0</v>
      </c>
      <c r="O101" s="135"/>
      <c r="P101" s="135"/>
      <c r="Q101" s="135"/>
      <c r="R101" s="136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</row>
    <row r="102" spans="1:29" s="7" customFormat="1" ht="19.899999999999999" customHeight="1">
      <c r="A102" s="130"/>
      <c r="B102" s="131"/>
      <c r="C102" s="132"/>
      <c r="D102" s="133" t="s">
        <v>359</v>
      </c>
      <c r="E102" s="132"/>
      <c r="F102" s="132"/>
      <c r="G102" s="132"/>
      <c r="H102" s="132"/>
      <c r="I102" s="132"/>
      <c r="J102" s="132"/>
      <c r="K102" s="132"/>
      <c r="L102" s="132"/>
      <c r="M102" s="132"/>
      <c r="N102" s="134">
        <f>N281</f>
        <v>0</v>
      </c>
      <c r="O102" s="135"/>
      <c r="P102" s="135"/>
      <c r="Q102" s="135"/>
      <c r="R102" s="136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</row>
    <row r="103" spans="1:29" s="7" customFormat="1" ht="19.899999999999999" customHeight="1">
      <c r="A103" s="130"/>
      <c r="B103" s="131"/>
      <c r="C103" s="132"/>
      <c r="D103" s="133" t="s">
        <v>360</v>
      </c>
      <c r="E103" s="132"/>
      <c r="F103" s="132"/>
      <c r="G103" s="132"/>
      <c r="H103" s="132"/>
      <c r="I103" s="132"/>
      <c r="J103" s="132"/>
      <c r="K103" s="132"/>
      <c r="L103" s="132"/>
      <c r="M103" s="132"/>
      <c r="N103" s="134">
        <f>N286</f>
        <v>0</v>
      </c>
      <c r="O103" s="135"/>
      <c r="P103" s="135"/>
      <c r="Q103" s="135"/>
      <c r="R103" s="136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</row>
    <row r="104" spans="1:29" s="7" customFormat="1" ht="19.899999999999999" customHeight="1">
      <c r="A104" s="130"/>
      <c r="B104" s="131"/>
      <c r="C104" s="132"/>
      <c r="D104" s="133" t="s">
        <v>361</v>
      </c>
      <c r="E104" s="132"/>
      <c r="F104" s="132"/>
      <c r="G104" s="132"/>
      <c r="H104" s="132"/>
      <c r="I104" s="132"/>
      <c r="J104" s="132"/>
      <c r="K104" s="132"/>
      <c r="L104" s="132"/>
      <c r="M104" s="132"/>
      <c r="N104" s="134">
        <f>N291</f>
        <v>0</v>
      </c>
      <c r="O104" s="135"/>
      <c r="P104" s="135"/>
      <c r="Q104" s="135"/>
      <c r="R104" s="136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</row>
    <row r="105" spans="1:29" s="7" customFormat="1" ht="19.899999999999999" customHeight="1">
      <c r="A105" s="130"/>
      <c r="B105" s="131"/>
      <c r="C105" s="132"/>
      <c r="D105" s="133" t="s">
        <v>362</v>
      </c>
      <c r="E105" s="132"/>
      <c r="F105" s="132"/>
      <c r="G105" s="132"/>
      <c r="H105" s="132"/>
      <c r="I105" s="132"/>
      <c r="J105" s="132"/>
      <c r="K105" s="132"/>
      <c r="L105" s="132"/>
      <c r="M105" s="132"/>
      <c r="N105" s="134">
        <f>N296</f>
        <v>0</v>
      </c>
      <c r="O105" s="135"/>
      <c r="P105" s="135"/>
      <c r="Q105" s="135"/>
      <c r="R105" s="136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</row>
    <row r="106" spans="1:29" s="1" customFormat="1" ht="21.75" customHeight="1">
      <c r="A106" s="74"/>
      <c r="B106" s="75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80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</row>
    <row r="107" spans="1:29" s="1" customFormat="1" ht="29.25" customHeight="1">
      <c r="A107" s="74"/>
      <c r="B107" s="75"/>
      <c r="C107" s="120" t="s">
        <v>124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122">
        <v>0</v>
      </c>
      <c r="O107" s="137"/>
      <c r="P107" s="137"/>
      <c r="Q107" s="137"/>
      <c r="R107" s="80"/>
      <c r="S107" s="74"/>
      <c r="T107" s="138"/>
      <c r="U107" s="139" t="s">
        <v>42</v>
      </c>
      <c r="V107" s="74"/>
      <c r="W107" s="74"/>
      <c r="X107" s="74"/>
      <c r="Y107" s="74"/>
      <c r="Z107" s="74"/>
      <c r="AA107" s="74"/>
      <c r="AB107" s="74"/>
      <c r="AC107" s="74"/>
    </row>
    <row r="108" spans="1:29" s="1" customFormat="1" ht="18" customHeight="1">
      <c r="A108" s="74"/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80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</row>
    <row r="109" spans="1:29" s="1" customFormat="1" ht="29.25" customHeight="1">
      <c r="A109" s="74"/>
      <c r="B109" s="75"/>
      <c r="C109" s="140" t="s">
        <v>97</v>
      </c>
      <c r="D109" s="95"/>
      <c r="E109" s="95"/>
      <c r="F109" s="95"/>
      <c r="G109" s="95"/>
      <c r="H109" s="95"/>
      <c r="I109" s="95"/>
      <c r="J109" s="95"/>
      <c r="K109" s="95"/>
      <c r="L109" s="141">
        <f>ROUND(SUM(N88+N107),2)</f>
        <v>0</v>
      </c>
      <c r="M109" s="141"/>
      <c r="N109" s="141"/>
      <c r="O109" s="141"/>
      <c r="P109" s="141"/>
      <c r="Q109" s="141"/>
      <c r="R109" s="80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</row>
    <row r="110" spans="1:29" s="1" customFormat="1" ht="6.95" customHeight="1">
      <c r="A110" s="74"/>
      <c r="B110" s="110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1"/>
      <c r="P110" s="111"/>
      <c r="Q110" s="111"/>
      <c r="R110" s="112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</row>
    <row r="111" spans="1:29">
      <c r="A111" s="57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</row>
    <row r="112" spans="1:29">
      <c r="A112" s="57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</row>
    <row r="113" spans="1:63">
      <c r="A113" s="57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</row>
    <row r="114" spans="1:63" s="1" customFormat="1" ht="6.95" customHeight="1">
      <c r="A114" s="74"/>
      <c r="B114" s="113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5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</row>
    <row r="115" spans="1:63" s="1" customFormat="1" ht="36.950000000000003" customHeight="1">
      <c r="A115" s="74"/>
      <c r="B115" s="75"/>
      <c r="C115" s="66" t="s">
        <v>125</v>
      </c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80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</row>
    <row r="116" spans="1:63" s="1" customFormat="1" ht="6.95" customHeight="1">
      <c r="A116" s="74"/>
      <c r="B116" s="75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80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</row>
    <row r="117" spans="1:63" s="1" customFormat="1" ht="30" customHeight="1">
      <c r="A117" s="74"/>
      <c r="B117" s="75"/>
      <c r="C117" s="71" t="s">
        <v>17</v>
      </c>
      <c r="D117" s="76"/>
      <c r="E117" s="76"/>
      <c r="F117" s="72" t="str">
        <f>F6</f>
        <v>MŠ Pohořská - kanalizace</v>
      </c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6"/>
      <c r="R117" s="80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</row>
    <row r="118" spans="1:63" s="1" customFormat="1" ht="36.950000000000003" customHeight="1">
      <c r="A118" s="74"/>
      <c r="B118" s="75"/>
      <c r="C118" s="116" t="s">
        <v>105</v>
      </c>
      <c r="D118" s="76"/>
      <c r="E118" s="76"/>
      <c r="F118" s="117" t="str">
        <f>F7</f>
        <v>SO.01 - Nový stav</v>
      </c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6"/>
      <c r="R118" s="80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</row>
    <row r="119" spans="1:63" s="1" customFormat="1" ht="6.95" customHeight="1">
      <c r="A119" s="74"/>
      <c r="B119" s="75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80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</row>
    <row r="120" spans="1:63" s="1" customFormat="1" ht="18" customHeight="1">
      <c r="A120" s="74"/>
      <c r="B120" s="75"/>
      <c r="C120" s="71" t="s">
        <v>21</v>
      </c>
      <c r="D120" s="76"/>
      <c r="E120" s="76"/>
      <c r="F120" s="81" t="str">
        <f>F9</f>
        <v>Pohořská 988/23, 742 35 Odry</v>
      </c>
      <c r="G120" s="76"/>
      <c r="H120" s="76"/>
      <c r="I120" s="76"/>
      <c r="J120" s="76"/>
      <c r="K120" s="71" t="s">
        <v>23</v>
      </c>
      <c r="L120" s="76"/>
      <c r="M120" s="82" t="str">
        <f>IF(O9="","",O9)</f>
        <v>11. 5. 2020</v>
      </c>
      <c r="N120" s="82"/>
      <c r="O120" s="82"/>
      <c r="P120" s="82"/>
      <c r="Q120" s="76"/>
      <c r="R120" s="80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</row>
    <row r="121" spans="1:63" s="1" customFormat="1" ht="6.95" customHeight="1">
      <c r="A121" s="74"/>
      <c r="B121" s="75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80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</row>
    <row r="122" spans="1:63" s="1" customFormat="1" ht="15">
      <c r="A122" s="74"/>
      <c r="B122" s="75"/>
      <c r="C122" s="71" t="s">
        <v>25</v>
      </c>
      <c r="D122" s="76"/>
      <c r="E122" s="76"/>
      <c r="F122" s="81" t="str">
        <f>E12</f>
        <v>Město Odry</v>
      </c>
      <c r="G122" s="76"/>
      <c r="H122" s="76"/>
      <c r="I122" s="76"/>
      <c r="J122" s="76"/>
      <c r="K122" s="71" t="s">
        <v>32</v>
      </c>
      <c r="L122" s="76"/>
      <c r="M122" s="83" t="str">
        <f>E18</f>
        <v>Ing. Vendula Kvapilová - BYVAST pro s.r.o.</v>
      </c>
      <c r="N122" s="83"/>
      <c r="O122" s="83"/>
      <c r="P122" s="83"/>
      <c r="Q122" s="83"/>
      <c r="R122" s="80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</row>
    <row r="123" spans="1:63" s="1" customFormat="1" ht="14.45" customHeight="1">
      <c r="A123" s="74"/>
      <c r="B123" s="75"/>
      <c r="C123" s="71" t="s">
        <v>30</v>
      </c>
      <c r="D123" s="76"/>
      <c r="E123" s="76"/>
      <c r="F123" s="81" t="str">
        <f>IF(E15="","",E15)</f>
        <v xml:space="preserve"> </v>
      </c>
      <c r="G123" s="76"/>
      <c r="H123" s="76"/>
      <c r="I123" s="76"/>
      <c r="J123" s="76"/>
      <c r="K123" s="71" t="s">
        <v>36</v>
      </c>
      <c r="L123" s="76"/>
      <c r="M123" s="83" t="str">
        <f>E21</f>
        <v>Jakub Hajný</v>
      </c>
      <c r="N123" s="83"/>
      <c r="O123" s="83"/>
      <c r="P123" s="83"/>
      <c r="Q123" s="83"/>
      <c r="R123" s="80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</row>
    <row r="124" spans="1:63" s="1" customFormat="1" ht="10.35" customHeight="1">
      <c r="A124" s="74"/>
      <c r="B124" s="75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80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</row>
    <row r="125" spans="1:63" s="8" customFormat="1" ht="29.25" customHeight="1">
      <c r="A125" s="142"/>
      <c r="B125" s="143"/>
      <c r="C125" s="144" t="s">
        <v>126</v>
      </c>
      <c r="D125" s="145" t="s">
        <v>127</v>
      </c>
      <c r="E125" s="145" t="s">
        <v>60</v>
      </c>
      <c r="F125" s="146" t="s">
        <v>128</v>
      </c>
      <c r="G125" s="146"/>
      <c r="H125" s="146"/>
      <c r="I125" s="146"/>
      <c r="J125" s="145" t="s">
        <v>129</v>
      </c>
      <c r="K125" s="145" t="s">
        <v>130</v>
      </c>
      <c r="L125" s="146" t="s">
        <v>131</v>
      </c>
      <c r="M125" s="146"/>
      <c r="N125" s="146" t="s">
        <v>111</v>
      </c>
      <c r="O125" s="146"/>
      <c r="P125" s="146"/>
      <c r="Q125" s="147"/>
      <c r="R125" s="148"/>
      <c r="S125" s="142"/>
      <c r="T125" s="149" t="s">
        <v>132</v>
      </c>
      <c r="U125" s="150" t="s">
        <v>42</v>
      </c>
      <c r="V125" s="150" t="s">
        <v>133</v>
      </c>
      <c r="W125" s="150" t="s">
        <v>134</v>
      </c>
      <c r="X125" s="150" t="s">
        <v>135</v>
      </c>
      <c r="Y125" s="150" t="s">
        <v>136</v>
      </c>
      <c r="Z125" s="150" t="s">
        <v>137</v>
      </c>
      <c r="AA125" s="151" t="s">
        <v>138</v>
      </c>
      <c r="AB125" s="142"/>
      <c r="AC125" s="142"/>
    </row>
    <row r="126" spans="1:63" s="1" customFormat="1" ht="29.25" customHeight="1">
      <c r="A126" s="74"/>
      <c r="B126" s="75"/>
      <c r="C126" s="152" t="s">
        <v>107</v>
      </c>
      <c r="D126" s="76"/>
      <c r="E126" s="76"/>
      <c r="F126" s="76"/>
      <c r="G126" s="76"/>
      <c r="H126" s="76"/>
      <c r="I126" s="76"/>
      <c r="J126" s="76"/>
      <c r="K126" s="76"/>
      <c r="L126" s="211"/>
      <c r="M126" s="211"/>
      <c r="N126" s="153">
        <f>BK126</f>
        <v>0</v>
      </c>
      <c r="O126" s="154"/>
      <c r="P126" s="154"/>
      <c r="Q126" s="154"/>
      <c r="R126" s="80"/>
      <c r="S126" s="74"/>
      <c r="T126" s="155"/>
      <c r="U126" s="85"/>
      <c r="V126" s="85"/>
      <c r="W126" s="156">
        <f>W127+W217</f>
        <v>541.25697400000001</v>
      </c>
      <c r="X126" s="85"/>
      <c r="Y126" s="156">
        <f>Y127+Y217</f>
        <v>84.377748139999994</v>
      </c>
      <c r="Z126" s="85"/>
      <c r="AA126" s="157">
        <f>AA127+AA217</f>
        <v>0.02</v>
      </c>
      <c r="AB126" s="74"/>
      <c r="AC126" s="74"/>
      <c r="AT126" s="21" t="s">
        <v>77</v>
      </c>
      <c r="AU126" s="21" t="s">
        <v>113</v>
      </c>
      <c r="BK126" s="36">
        <f>BK127+BK217</f>
        <v>0</v>
      </c>
    </row>
    <row r="127" spans="1:63" s="9" customFormat="1" ht="37.35" customHeight="1">
      <c r="A127" s="158"/>
      <c r="B127" s="159"/>
      <c r="C127" s="160"/>
      <c r="D127" s="161" t="s">
        <v>114</v>
      </c>
      <c r="E127" s="161"/>
      <c r="F127" s="161"/>
      <c r="G127" s="161"/>
      <c r="H127" s="161"/>
      <c r="I127" s="161"/>
      <c r="J127" s="161"/>
      <c r="K127" s="161"/>
      <c r="L127" s="212"/>
      <c r="M127" s="212"/>
      <c r="N127" s="162">
        <f>BK127</f>
        <v>0</v>
      </c>
      <c r="O127" s="127"/>
      <c r="P127" s="127"/>
      <c r="Q127" s="127"/>
      <c r="R127" s="163"/>
      <c r="S127" s="158"/>
      <c r="T127" s="164"/>
      <c r="U127" s="160"/>
      <c r="V127" s="160"/>
      <c r="W127" s="165">
        <f>W128+W142+W154+W158+W165+W207+W212+W215</f>
        <v>379.25876600000004</v>
      </c>
      <c r="X127" s="160"/>
      <c r="Y127" s="165">
        <f>Y128+Y142+Y154+Y158+Y165+Y207+Y212+Y215</f>
        <v>80.935915080000001</v>
      </c>
      <c r="Z127" s="160"/>
      <c r="AA127" s="166">
        <f>AA128+AA142+AA154+AA158+AA165+AA207+AA212+AA215</f>
        <v>0</v>
      </c>
      <c r="AB127" s="158"/>
      <c r="AC127" s="158"/>
      <c r="AR127" s="41" t="s">
        <v>86</v>
      </c>
      <c r="AT127" s="42" t="s">
        <v>77</v>
      </c>
      <c r="AU127" s="42" t="s">
        <v>78</v>
      </c>
      <c r="AY127" s="41" t="s">
        <v>139</v>
      </c>
      <c r="BK127" s="43">
        <f>BK128+BK142+BK154+BK158+BK165+BK207+BK212+BK215</f>
        <v>0</v>
      </c>
    </row>
    <row r="128" spans="1:63" s="9" customFormat="1" ht="19.899999999999999" customHeight="1">
      <c r="A128" s="158"/>
      <c r="B128" s="159"/>
      <c r="C128" s="160"/>
      <c r="D128" s="167" t="s">
        <v>115</v>
      </c>
      <c r="E128" s="167"/>
      <c r="F128" s="167"/>
      <c r="G128" s="167"/>
      <c r="H128" s="167"/>
      <c r="I128" s="167"/>
      <c r="J128" s="167"/>
      <c r="K128" s="167"/>
      <c r="L128" s="213"/>
      <c r="M128" s="213"/>
      <c r="N128" s="168">
        <f>BK128</f>
        <v>0</v>
      </c>
      <c r="O128" s="169"/>
      <c r="P128" s="169"/>
      <c r="Q128" s="169"/>
      <c r="R128" s="163"/>
      <c r="S128" s="158"/>
      <c r="T128" s="164"/>
      <c r="U128" s="160"/>
      <c r="V128" s="160"/>
      <c r="W128" s="165">
        <f>SUM(W129:W141)</f>
        <v>97.98011600000001</v>
      </c>
      <c r="X128" s="160"/>
      <c r="Y128" s="165">
        <f>SUM(Y129:Y141)</f>
        <v>29.225999999999999</v>
      </c>
      <c r="Z128" s="160"/>
      <c r="AA128" s="166">
        <f>SUM(AA129:AA141)</f>
        <v>0</v>
      </c>
      <c r="AB128" s="158"/>
      <c r="AC128" s="158"/>
      <c r="AR128" s="41" t="s">
        <v>86</v>
      </c>
      <c r="AT128" s="42" t="s">
        <v>77</v>
      </c>
      <c r="AU128" s="42" t="s">
        <v>86</v>
      </c>
      <c r="AY128" s="41" t="s">
        <v>139</v>
      </c>
      <c r="BK128" s="43">
        <f>SUM(BK129:BK141)</f>
        <v>0</v>
      </c>
    </row>
    <row r="129" spans="1:65" s="1" customFormat="1" ht="25.5" customHeight="1">
      <c r="A129" s="74"/>
      <c r="B129" s="75"/>
      <c r="C129" s="170" t="s">
        <v>167</v>
      </c>
      <c r="D129" s="170" t="s">
        <v>141</v>
      </c>
      <c r="E129" s="171" t="s">
        <v>168</v>
      </c>
      <c r="F129" s="172" t="s">
        <v>169</v>
      </c>
      <c r="G129" s="172"/>
      <c r="H129" s="172"/>
      <c r="I129" s="172"/>
      <c r="J129" s="173" t="s">
        <v>154</v>
      </c>
      <c r="K129" s="174">
        <v>11.028</v>
      </c>
      <c r="L129" s="214"/>
      <c r="M129" s="214"/>
      <c r="N129" s="175">
        <f>ROUND(L129*K129,2)</f>
        <v>0</v>
      </c>
      <c r="O129" s="175"/>
      <c r="P129" s="175"/>
      <c r="Q129" s="175"/>
      <c r="R129" s="80"/>
      <c r="S129" s="74"/>
      <c r="T129" s="176" t="s">
        <v>5</v>
      </c>
      <c r="U129" s="177" t="s">
        <v>43</v>
      </c>
      <c r="V129" s="178">
        <v>0.38200000000000001</v>
      </c>
      <c r="W129" s="178">
        <f>V129*K129</f>
        <v>4.2126960000000002</v>
      </c>
      <c r="X129" s="178">
        <v>0</v>
      </c>
      <c r="Y129" s="178">
        <f>X129*K129</f>
        <v>0</v>
      </c>
      <c r="Z129" s="178">
        <v>0</v>
      </c>
      <c r="AA129" s="179">
        <f>Z129*K129</f>
        <v>0</v>
      </c>
      <c r="AB129" s="74"/>
      <c r="AC129" s="74"/>
      <c r="AR129" s="21" t="s">
        <v>145</v>
      </c>
      <c r="AT129" s="21" t="s">
        <v>141</v>
      </c>
      <c r="AU129" s="21" t="s">
        <v>103</v>
      </c>
      <c r="AY129" s="21" t="s">
        <v>139</v>
      </c>
      <c r="BE129" s="47">
        <f>IF(U129="základní",N129,0)</f>
        <v>0</v>
      </c>
      <c r="BF129" s="47">
        <f>IF(U129="snížená",N129,0)</f>
        <v>0</v>
      </c>
      <c r="BG129" s="47">
        <f>IF(U129="zákl. přenesená",N129,0)</f>
        <v>0</v>
      </c>
      <c r="BH129" s="47">
        <f>IF(U129="sníž. přenesená",N129,0)</f>
        <v>0</v>
      </c>
      <c r="BI129" s="47">
        <f>IF(U129="nulová",N129,0)</f>
        <v>0</v>
      </c>
      <c r="BJ129" s="21" t="s">
        <v>86</v>
      </c>
      <c r="BK129" s="47">
        <f>ROUND(L129*K129,2)</f>
        <v>0</v>
      </c>
      <c r="BL129" s="21" t="s">
        <v>145</v>
      </c>
      <c r="BM129" s="21" t="s">
        <v>363</v>
      </c>
    </row>
    <row r="130" spans="1:65" s="10" customFormat="1" ht="16.5" customHeight="1">
      <c r="A130" s="180"/>
      <c r="B130" s="181"/>
      <c r="C130" s="182"/>
      <c r="D130" s="182"/>
      <c r="E130" s="183" t="s">
        <v>5</v>
      </c>
      <c r="F130" s="184" t="s">
        <v>364</v>
      </c>
      <c r="G130" s="185"/>
      <c r="H130" s="185"/>
      <c r="I130" s="185"/>
      <c r="J130" s="182"/>
      <c r="K130" s="186">
        <v>11.028</v>
      </c>
      <c r="L130" s="215"/>
      <c r="M130" s="215"/>
      <c r="N130" s="182"/>
      <c r="O130" s="182"/>
      <c r="P130" s="182"/>
      <c r="Q130" s="182"/>
      <c r="R130" s="187"/>
      <c r="S130" s="180"/>
      <c r="T130" s="188"/>
      <c r="U130" s="182"/>
      <c r="V130" s="182"/>
      <c r="W130" s="182"/>
      <c r="X130" s="182"/>
      <c r="Y130" s="182"/>
      <c r="Z130" s="182"/>
      <c r="AA130" s="189"/>
      <c r="AB130" s="180"/>
      <c r="AC130" s="180"/>
      <c r="AT130" s="48" t="s">
        <v>157</v>
      </c>
      <c r="AU130" s="48" t="s">
        <v>103</v>
      </c>
      <c r="AV130" s="10" t="s">
        <v>103</v>
      </c>
      <c r="AW130" s="10" t="s">
        <v>35</v>
      </c>
      <c r="AX130" s="10" t="s">
        <v>86</v>
      </c>
      <c r="AY130" s="48" t="s">
        <v>139</v>
      </c>
    </row>
    <row r="131" spans="1:65" s="1" customFormat="1" ht="38.25" customHeight="1">
      <c r="A131" s="74"/>
      <c r="B131" s="75"/>
      <c r="C131" s="170" t="s">
        <v>171</v>
      </c>
      <c r="D131" s="170" t="s">
        <v>141</v>
      </c>
      <c r="E131" s="171" t="s">
        <v>172</v>
      </c>
      <c r="F131" s="172" t="s">
        <v>173</v>
      </c>
      <c r="G131" s="172"/>
      <c r="H131" s="172"/>
      <c r="I131" s="172"/>
      <c r="J131" s="173" t="s">
        <v>154</v>
      </c>
      <c r="K131" s="174">
        <v>123.58</v>
      </c>
      <c r="L131" s="214"/>
      <c r="M131" s="214"/>
      <c r="N131" s="175">
        <f>ROUND(L131*K131,2)</f>
        <v>0</v>
      </c>
      <c r="O131" s="175"/>
      <c r="P131" s="175"/>
      <c r="Q131" s="175"/>
      <c r="R131" s="80"/>
      <c r="S131" s="74"/>
      <c r="T131" s="176" t="s">
        <v>5</v>
      </c>
      <c r="U131" s="177" t="s">
        <v>43</v>
      </c>
      <c r="V131" s="178">
        <v>0.34799999999999998</v>
      </c>
      <c r="W131" s="178">
        <f>V131*K131</f>
        <v>43.005839999999999</v>
      </c>
      <c r="X131" s="178">
        <v>0</v>
      </c>
      <c r="Y131" s="178">
        <f>X131*K131</f>
        <v>0</v>
      </c>
      <c r="Z131" s="178">
        <v>0</v>
      </c>
      <c r="AA131" s="179">
        <f>Z131*K131</f>
        <v>0</v>
      </c>
      <c r="AB131" s="74"/>
      <c r="AC131" s="74"/>
      <c r="AR131" s="21" t="s">
        <v>145</v>
      </c>
      <c r="AT131" s="21" t="s">
        <v>141</v>
      </c>
      <c r="AU131" s="21" t="s">
        <v>103</v>
      </c>
      <c r="AY131" s="21" t="s">
        <v>139</v>
      </c>
      <c r="BE131" s="47">
        <f>IF(U131="základní",N131,0)</f>
        <v>0</v>
      </c>
      <c r="BF131" s="47">
        <f>IF(U131="snížená",N131,0)</f>
        <v>0</v>
      </c>
      <c r="BG131" s="47">
        <f>IF(U131="zákl. přenesená",N131,0)</f>
        <v>0</v>
      </c>
      <c r="BH131" s="47">
        <f>IF(U131="sníž. přenesená",N131,0)</f>
        <v>0</v>
      </c>
      <c r="BI131" s="47">
        <f>IF(U131="nulová",N131,0)</f>
        <v>0</v>
      </c>
      <c r="BJ131" s="21" t="s">
        <v>86</v>
      </c>
      <c r="BK131" s="47">
        <f>ROUND(L131*K131,2)</f>
        <v>0</v>
      </c>
      <c r="BL131" s="21" t="s">
        <v>145</v>
      </c>
      <c r="BM131" s="21" t="s">
        <v>365</v>
      </c>
    </row>
    <row r="132" spans="1:65" s="1" customFormat="1" ht="25.5" customHeight="1">
      <c r="A132" s="74"/>
      <c r="B132" s="75"/>
      <c r="C132" s="170" t="s">
        <v>234</v>
      </c>
      <c r="D132" s="170" t="s">
        <v>141</v>
      </c>
      <c r="E132" s="171" t="s">
        <v>366</v>
      </c>
      <c r="F132" s="172" t="s">
        <v>367</v>
      </c>
      <c r="G132" s="172"/>
      <c r="H132" s="172"/>
      <c r="I132" s="172"/>
      <c r="J132" s="173" t="s">
        <v>154</v>
      </c>
      <c r="K132" s="174">
        <v>19.867000000000001</v>
      </c>
      <c r="L132" s="214"/>
      <c r="M132" s="214"/>
      <c r="N132" s="175">
        <f>ROUND(L132*K132,2)</f>
        <v>0</v>
      </c>
      <c r="O132" s="175"/>
      <c r="P132" s="175"/>
      <c r="Q132" s="175"/>
      <c r="R132" s="80"/>
      <c r="S132" s="74"/>
      <c r="T132" s="176" t="s">
        <v>5</v>
      </c>
      <c r="U132" s="177" t="s">
        <v>43</v>
      </c>
      <c r="V132" s="178">
        <v>8.3000000000000004E-2</v>
      </c>
      <c r="W132" s="178">
        <f>V132*K132</f>
        <v>1.6489610000000001</v>
      </c>
      <c r="X132" s="178">
        <v>0</v>
      </c>
      <c r="Y132" s="178">
        <f>X132*K132</f>
        <v>0</v>
      </c>
      <c r="Z132" s="178">
        <v>0</v>
      </c>
      <c r="AA132" s="179">
        <f>Z132*K132</f>
        <v>0</v>
      </c>
      <c r="AB132" s="74"/>
      <c r="AC132" s="74"/>
      <c r="AR132" s="21" t="s">
        <v>145</v>
      </c>
      <c r="AT132" s="21" t="s">
        <v>141</v>
      </c>
      <c r="AU132" s="21" t="s">
        <v>103</v>
      </c>
      <c r="AY132" s="21" t="s">
        <v>139</v>
      </c>
      <c r="BE132" s="47">
        <f>IF(U132="základní",N132,0)</f>
        <v>0</v>
      </c>
      <c r="BF132" s="47">
        <f>IF(U132="snížená",N132,0)</f>
        <v>0</v>
      </c>
      <c r="BG132" s="47">
        <f>IF(U132="zákl. přenesená",N132,0)</f>
        <v>0</v>
      </c>
      <c r="BH132" s="47">
        <f>IF(U132="sníž. přenesená",N132,0)</f>
        <v>0</v>
      </c>
      <c r="BI132" s="47">
        <f>IF(U132="nulová",N132,0)</f>
        <v>0</v>
      </c>
      <c r="BJ132" s="21" t="s">
        <v>86</v>
      </c>
      <c r="BK132" s="47">
        <f>ROUND(L132*K132,2)</f>
        <v>0</v>
      </c>
      <c r="BL132" s="21" t="s">
        <v>145</v>
      </c>
      <c r="BM132" s="21" t="s">
        <v>368</v>
      </c>
    </row>
    <row r="133" spans="1:65" s="10" customFormat="1" ht="16.5" customHeight="1">
      <c r="A133" s="180"/>
      <c r="B133" s="181"/>
      <c r="C133" s="182"/>
      <c r="D133" s="182"/>
      <c r="E133" s="183" t="s">
        <v>5</v>
      </c>
      <c r="F133" s="184" t="s">
        <v>369</v>
      </c>
      <c r="G133" s="185"/>
      <c r="H133" s="185"/>
      <c r="I133" s="185"/>
      <c r="J133" s="182"/>
      <c r="K133" s="186">
        <v>19.867000000000001</v>
      </c>
      <c r="L133" s="215"/>
      <c r="M133" s="215"/>
      <c r="N133" s="182"/>
      <c r="O133" s="182"/>
      <c r="P133" s="182"/>
      <c r="Q133" s="182"/>
      <c r="R133" s="187"/>
      <c r="S133" s="180"/>
      <c r="T133" s="188"/>
      <c r="U133" s="182"/>
      <c r="V133" s="182"/>
      <c r="W133" s="182"/>
      <c r="X133" s="182"/>
      <c r="Y133" s="182"/>
      <c r="Z133" s="182"/>
      <c r="AA133" s="189"/>
      <c r="AB133" s="180"/>
      <c r="AC133" s="180"/>
      <c r="AT133" s="48" t="s">
        <v>157</v>
      </c>
      <c r="AU133" s="48" t="s">
        <v>103</v>
      </c>
      <c r="AV133" s="10" t="s">
        <v>103</v>
      </c>
      <c r="AW133" s="10" t="s">
        <v>35</v>
      </c>
      <c r="AX133" s="10" t="s">
        <v>86</v>
      </c>
      <c r="AY133" s="48" t="s">
        <v>139</v>
      </c>
    </row>
    <row r="134" spans="1:65" s="1" customFormat="1" ht="38.25" customHeight="1">
      <c r="A134" s="74"/>
      <c r="B134" s="75"/>
      <c r="C134" s="170" t="s">
        <v>185</v>
      </c>
      <c r="D134" s="170" t="s">
        <v>141</v>
      </c>
      <c r="E134" s="171" t="s">
        <v>370</v>
      </c>
      <c r="F134" s="172" t="s">
        <v>371</v>
      </c>
      <c r="G134" s="172"/>
      <c r="H134" s="172"/>
      <c r="I134" s="172"/>
      <c r="J134" s="173" t="s">
        <v>154</v>
      </c>
      <c r="K134" s="174">
        <v>99.334999999999994</v>
      </c>
      <c r="L134" s="214"/>
      <c r="M134" s="214"/>
      <c r="N134" s="175">
        <f t="shared" ref="N134:N139" si="0">ROUND(L134*K134,2)</f>
        <v>0</v>
      </c>
      <c r="O134" s="175"/>
      <c r="P134" s="175"/>
      <c r="Q134" s="175"/>
      <c r="R134" s="80"/>
      <c r="S134" s="74"/>
      <c r="T134" s="176" t="s">
        <v>5</v>
      </c>
      <c r="U134" s="177" t="s">
        <v>43</v>
      </c>
      <c r="V134" s="178">
        <v>4.0000000000000001E-3</v>
      </c>
      <c r="W134" s="178">
        <f t="shared" ref="W134:W139" si="1">V134*K134</f>
        <v>0.39733999999999997</v>
      </c>
      <c r="X134" s="178">
        <v>0</v>
      </c>
      <c r="Y134" s="178">
        <f t="shared" ref="Y134:Y139" si="2">X134*K134</f>
        <v>0</v>
      </c>
      <c r="Z134" s="178">
        <v>0</v>
      </c>
      <c r="AA134" s="179">
        <f t="shared" ref="AA134:AA139" si="3">Z134*K134</f>
        <v>0</v>
      </c>
      <c r="AB134" s="74"/>
      <c r="AC134" s="74"/>
      <c r="AR134" s="21" t="s">
        <v>145</v>
      </c>
      <c r="AT134" s="21" t="s">
        <v>141</v>
      </c>
      <c r="AU134" s="21" t="s">
        <v>103</v>
      </c>
      <c r="AY134" s="21" t="s">
        <v>139</v>
      </c>
      <c r="BE134" s="47">
        <f t="shared" ref="BE134:BE139" si="4">IF(U134="základní",N134,0)</f>
        <v>0</v>
      </c>
      <c r="BF134" s="47">
        <f t="shared" ref="BF134:BF139" si="5">IF(U134="snížená",N134,0)</f>
        <v>0</v>
      </c>
      <c r="BG134" s="47">
        <f t="shared" ref="BG134:BG139" si="6">IF(U134="zákl. přenesená",N134,0)</f>
        <v>0</v>
      </c>
      <c r="BH134" s="47">
        <f t="shared" ref="BH134:BH139" si="7">IF(U134="sníž. přenesená",N134,0)</f>
        <v>0</v>
      </c>
      <c r="BI134" s="47">
        <f t="shared" ref="BI134:BI139" si="8">IF(U134="nulová",N134,0)</f>
        <v>0</v>
      </c>
      <c r="BJ134" s="21" t="s">
        <v>86</v>
      </c>
      <c r="BK134" s="47">
        <f t="shared" ref="BK134:BK139" si="9">ROUND(L134*K134,2)</f>
        <v>0</v>
      </c>
      <c r="BL134" s="21" t="s">
        <v>145</v>
      </c>
      <c r="BM134" s="21" t="s">
        <v>372</v>
      </c>
    </row>
    <row r="135" spans="1:65" s="1" customFormat="1" ht="25.5" customHeight="1">
      <c r="A135" s="74"/>
      <c r="B135" s="75"/>
      <c r="C135" s="170" t="s">
        <v>175</v>
      </c>
      <c r="D135" s="170" t="s">
        <v>141</v>
      </c>
      <c r="E135" s="171" t="s">
        <v>373</v>
      </c>
      <c r="F135" s="172" t="s">
        <v>374</v>
      </c>
      <c r="G135" s="172"/>
      <c r="H135" s="172"/>
      <c r="I135" s="172"/>
      <c r="J135" s="173" t="s">
        <v>154</v>
      </c>
      <c r="K135" s="174">
        <v>19.867000000000001</v>
      </c>
      <c r="L135" s="214"/>
      <c r="M135" s="214"/>
      <c r="N135" s="175">
        <f t="shared" si="0"/>
        <v>0</v>
      </c>
      <c r="O135" s="175"/>
      <c r="P135" s="175"/>
      <c r="Q135" s="175"/>
      <c r="R135" s="80"/>
      <c r="S135" s="74"/>
      <c r="T135" s="176" t="s">
        <v>5</v>
      </c>
      <c r="U135" s="177" t="s">
        <v>43</v>
      </c>
      <c r="V135" s="178">
        <v>0.65200000000000002</v>
      </c>
      <c r="W135" s="178">
        <f t="shared" si="1"/>
        <v>12.953284000000002</v>
      </c>
      <c r="X135" s="178">
        <v>0</v>
      </c>
      <c r="Y135" s="178">
        <f t="shared" si="2"/>
        <v>0</v>
      </c>
      <c r="Z135" s="178">
        <v>0</v>
      </c>
      <c r="AA135" s="179">
        <f t="shared" si="3"/>
        <v>0</v>
      </c>
      <c r="AB135" s="74"/>
      <c r="AC135" s="74"/>
      <c r="AR135" s="21" t="s">
        <v>145</v>
      </c>
      <c r="AT135" s="21" t="s">
        <v>141</v>
      </c>
      <c r="AU135" s="21" t="s">
        <v>103</v>
      </c>
      <c r="AY135" s="21" t="s">
        <v>139</v>
      </c>
      <c r="BE135" s="47">
        <f t="shared" si="4"/>
        <v>0</v>
      </c>
      <c r="BF135" s="47">
        <f t="shared" si="5"/>
        <v>0</v>
      </c>
      <c r="BG135" s="47">
        <f t="shared" si="6"/>
        <v>0</v>
      </c>
      <c r="BH135" s="47">
        <f t="shared" si="7"/>
        <v>0</v>
      </c>
      <c r="BI135" s="47">
        <f t="shared" si="8"/>
        <v>0</v>
      </c>
      <c r="BJ135" s="21" t="s">
        <v>86</v>
      </c>
      <c r="BK135" s="47">
        <f t="shared" si="9"/>
        <v>0</v>
      </c>
      <c r="BL135" s="21" t="s">
        <v>145</v>
      </c>
      <c r="BM135" s="21" t="s">
        <v>375</v>
      </c>
    </row>
    <row r="136" spans="1:65" s="1" customFormat="1" ht="16.5" customHeight="1">
      <c r="A136" s="74"/>
      <c r="B136" s="75"/>
      <c r="C136" s="170" t="s">
        <v>376</v>
      </c>
      <c r="D136" s="170" t="s">
        <v>141</v>
      </c>
      <c r="E136" s="171" t="s">
        <v>377</v>
      </c>
      <c r="F136" s="172" t="s">
        <v>378</v>
      </c>
      <c r="G136" s="172"/>
      <c r="H136" s="172"/>
      <c r="I136" s="172"/>
      <c r="J136" s="173" t="s">
        <v>154</v>
      </c>
      <c r="K136" s="174">
        <v>19.867000000000001</v>
      </c>
      <c r="L136" s="214"/>
      <c r="M136" s="214"/>
      <c r="N136" s="175">
        <f t="shared" si="0"/>
        <v>0</v>
      </c>
      <c r="O136" s="175"/>
      <c r="P136" s="175"/>
      <c r="Q136" s="175"/>
      <c r="R136" s="80"/>
      <c r="S136" s="74"/>
      <c r="T136" s="176" t="s">
        <v>5</v>
      </c>
      <c r="U136" s="177" t="s">
        <v>43</v>
      </c>
      <c r="V136" s="178">
        <v>8.9999999999999993E-3</v>
      </c>
      <c r="W136" s="178">
        <f t="shared" si="1"/>
        <v>0.17880299999999999</v>
      </c>
      <c r="X136" s="178">
        <v>0</v>
      </c>
      <c r="Y136" s="178">
        <f t="shared" si="2"/>
        <v>0</v>
      </c>
      <c r="Z136" s="178">
        <v>0</v>
      </c>
      <c r="AA136" s="179">
        <f t="shared" si="3"/>
        <v>0</v>
      </c>
      <c r="AB136" s="74"/>
      <c r="AC136" s="74"/>
      <c r="AR136" s="21" t="s">
        <v>145</v>
      </c>
      <c r="AT136" s="21" t="s">
        <v>141</v>
      </c>
      <c r="AU136" s="21" t="s">
        <v>103</v>
      </c>
      <c r="AY136" s="21" t="s">
        <v>139</v>
      </c>
      <c r="BE136" s="47">
        <f t="shared" si="4"/>
        <v>0</v>
      </c>
      <c r="BF136" s="47">
        <f t="shared" si="5"/>
        <v>0</v>
      </c>
      <c r="BG136" s="47">
        <f t="shared" si="6"/>
        <v>0</v>
      </c>
      <c r="BH136" s="47">
        <f t="shared" si="7"/>
        <v>0</v>
      </c>
      <c r="BI136" s="47">
        <f t="shared" si="8"/>
        <v>0</v>
      </c>
      <c r="BJ136" s="21" t="s">
        <v>86</v>
      </c>
      <c r="BK136" s="47">
        <f t="shared" si="9"/>
        <v>0</v>
      </c>
      <c r="BL136" s="21" t="s">
        <v>145</v>
      </c>
      <c r="BM136" s="21" t="s">
        <v>379</v>
      </c>
    </row>
    <row r="137" spans="1:65" s="1" customFormat="1" ht="25.5" customHeight="1">
      <c r="A137" s="74"/>
      <c r="B137" s="75"/>
      <c r="C137" s="170" t="s">
        <v>179</v>
      </c>
      <c r="D137" s="170" t="s">
        <v>141</v>
      </c>
      <c r="E137" s="171" t="s">
        <v>380</v>
      </c>
      <c r="F137" s="172" t="s">
        <v>381</v>
      </c>
      <c r="G137" s="172"/>
      <c r="H137" s="172"/>
      <c r="I137" s="172"/>
      <c r="J137" s="173" t="s">
        <v>260</v>
      </c>
      <c r="K137" s="174">
        <v>35.761000000000003</v>
      </c>
      <c r="L137" s="214"/>
      <c r="M137" s="214"/>
      <c r="N137" s="175">
        <f t="shared" si="0"/>
        <v>0</v>
      </c>
      <c r="O137" s="175"/>
      <c r="P137" s="175"/>
      <c r="Q137" s="175"/>
      <c r="R137" s="80"/>
      <c r="S137" s="74"/>
      <c r="T137" s="176" t="s">
        <v>5</v>
      </c>
      <c r="U137" s="177" t="s">
        <v>43</v>
      </c>
      <c r="V137" s="178">
        <v>0</v>
      </c>
      <c r="W137" s="178">
        <f t="shared" si="1"/>
        <v>0</v>
      </c>
      <c r="X137" s="178">
        <v>0</v>
      </c>
      <c r="Y137" s="178">
        <f t="shared" si="2"/>
        <v>0</v>
      </c>
      <c r="Z137" s="178">
        <v>0</v>
      </c>
      <c r="AA137" s="179">
        <f t="shared" si="3"/>
        <v>0</v>
      </c>
      <c r="AB137" s="74"/>
      <c r="AC137" s="74"/>
      <c r="AR137" s="21" t="s">
        <v>145</v>
      </c>
      <c r="AT137" s="21" t="s">
        <v>141</v>
      </c>
      <c r="AU137" s="21" t="s">
        <v>103</v>
      </c>
      <c r="AY137" s="21" t="s">
        <v>139</v>
      </c>
      <c r="BE137" s="47">
        <f t="shared" si="4"/>
        <v>0</v>
      </c>
      <c r="BF137" s="47">
        <f t="shared" si="5"/>
        <v>0</v>
      </c>
      <c r="BG137" s="47">
        <f t="shared" si="6"/>
        <v>0</v>
      </c>
      <c r="BH137" s="47">
        <f t="shared" si="7"/>
        <v>0</v>
      </c>
      <c r="BI137" s="47">
        <f t="shared" si="8"/>
        <v>0</v>
      </c>
      <c r="BJ137" s="21" t="s">
        <v>86</v>
      </c>
      <c r="BK137" s="47">
        <f t="shared" si="9"/>
        <v>0</v>
      </c>
      <c r="BL137" s="21" t="s">
        <v>145</v>
      </c>
      <c r="BM137" s="21" t="s">
        <v>382</v>
      </c>
    </row>
    <row r="138" spans="1:65" s="1" customFormat="1" ht="25.5" customHeight="1">
      <c r="A138" s="74"/>
      <c r="B138" s="75"/>
      <c r="C138" s="170" t="s">
        <v>383</v>
      </c>
      <c r="D138" s="170" t="s">
        <v>141</v>
      </c>
      <c r="E138" s="171" t="s">
        <v>384</v>
      </c>
      <c r="F138" s="172" t="s">
        <v>385</v>
      </c>
      <c r="G138" s="172"/>
      <c r="H138" s="172"/>
      <c r="I138" s="172"/>
      <c r="J138" s="173" t="s">
        <v>154</v>
      </c>
      <c r="K138" s="174">
        <v>11.028</v>
      </c>
      <c r="L138" s="214"/>
      <c r="M138" s="214"/>
      <c r="N138" s="175">
        <f t="shared" si="0"/>
        <v>0</v>
      </c>
      <c r="O138" s="175"/>
      <c r="P138" s="175"/>
      <c r="Q138" s="175"/>
      <c r="R138" s="80"/>
      <c r="S138" s="74"/>
      <c r="T138" s="176" t="s">
        <v>5</v>
      </c>
      <c r="U138" s="177" t="s">
        <v>43</v>
      </c>
      <c r="V138" s="178">
        <v>1.2390000000000001</v>
      </c>
      <c r="W138" s="178">
        <f t="shared" si="1"/>
        <v>13.663692000000001</v>
      </c>
      <c r="X138" s="178">
        <v>0</v>
      </c>
      <c r="Y138" s="178">
        <f t="shared" si="2"/>
        <v>0</v>
      </c>
      <c r="Z138" s="178">
        <v>0</v>
      </c>
      <c r="AA138" s="179">
        <f t="shared" si="3"/>
        <v>0</v>
      </c>
      <c r="AB138" s="74"/>
      <c r="AC138" s="74"/>
      <c r="AR138" s="21" t="s">
        <v>145</v>
      </c>
      <c r="AT138" s="21" t="s">
        <v>141</v>
      </c>
      <c r="AU138" s="21" t="s">
        <v>103</v>
      </c>
      <c r="AY138" s="21" t="s">
        <v>139</v>
      </c>
      <c r="BE138" s="47">
        <f t="shared" si="4"/>
        <v>0</v>
      </c>
      <c r="BF138" s="47">
        <f t="shared" si="5"/>
        <v>0</v>
      </c>
      <c r="BG138" s="47">
        <f t="shared" si="6"/>
        <v>0</v>
      </c>
      <c r="BH138" s="47">
        <f t="shared" si="7"/>
        <v>0</v>
      </c>
      <c r="BI138" s="47">
        <f t="shared" si="8"/>
        <v>0</v>
      </c>
      <c r="BJ138" s="21" t="s">
        <v>86</v>
      </c>
      <c r="BK138" s="47">
        <f t="shared" si="9"/>
        <v>0</v>
      </c>
      <c r="BL138" s="21" t="s">
        <v>145</v>
      </c>
      <c r="BM138" s="21" t="s">
        <v>386</v>
      </c>
    </row>
    <row r="139" spans="1:65" s="1" customFormat="1" ht="25.5" customHeight="1">
      <c r="A139" s="74"/>
      <c r="B139" s="75"/>
      <c r="C139" s="170" t="s">
        <v>151</v>
      </c>
      <c r="D139" s="170" t="s">
        <v>141</v>
      </c>
      <c r="E139" s="171" t="s">
        <v>387</v>
      </c>
      <c r="F139" s="172" t="s">
        <v>388</v>
      </c>
      <c r="G139" s="172"/>
      <c r="H139" s="172"/>
      <c r="I139" s="172"/>
      <c r="J139" s="173" t="s">
        <v>154</v>
      </c>
      <c r="K139" s="174">
        <v>14.613</v>
      </c>
      <c r="L139" s="214"/>
      <c r="M139" s="214"/>
      <c r="N139" s="175">
        <f t="shared" si="0"/>
        <v>0</v>
      </c>
      <c r="O139" s="175"/>
      <c r="P139" s="175"/>
      <c r="Q139" s="175"/>
      <c r="R139" s="80"/>
      <c r="S139" s="74"/>
      <c r="T139" s="176" t="s">
        <v>5</v>
      </c>
      <c r="U139" s="177" t="s">
        <v>43</v>
      </c>
      <c r="V139" s="178">
        <v>1.5</v>
      </c>
      <c r="W139" s="178">
        <f t="shared" si="1"/>
        <v>21.919499999999999</v>
      </c>
      <c r="X139" s="178">
        <v>0</v>
      </c>
      <c r="Y139" s="178">
        <f t="shared" si="2"/>
        <v>0</v>
      </c>
      <c r="Z139" s="178">
        <v>0</v>
      </c>
      <c r="AA139" s="179">
        <f t="shared" si="3"/>
        <v>0</v>
      </c>
      <c r="AB139" s="74"/>
      <c r="AC139" s="74"/>
      <c r="AR139" s="21" t="s">
        <v>145</v>
      </c>
      <c r="AT139" s="21" t="s">
        <v>141</v>
      </c>
      <c r="AU139" s="21" t="s">
        <v>103</v>
      </c>
      <c r="AY139" s="21" t="s">
        <v>139</v>
      </c>
      <c r="BE139" s="47">
        <f t="shared" si="4"/>
        <v>0</v>
      </c>
      <c r="BF139" s="47">
        <f t="shared" si="5"/>
        <v>0</v>
      </c>
      <c r="BG139" s="47">
        <f t="shared" si="6"/>
        <v>0</v>
      </c>
      <c r="BH139" s="47">
        <f t="shared" si="7"/>
        <v>0</v>
      </c>
      <c r="BI139" s="47">
        <f t="shared" si="8"/>
        <v>0</v>
      </c>
      <c r="BJ139" s="21" t="s">
        <v>86</v>
      </c>
      <c r="BK139" s="47">
        <f t="shared" si="9"/>
        <v>0</v>
      </c>
      <c r="BL139" s="21" t="s">
        <v>145</v>
      </c>
      <c r="BM139" s="21" t="s">
        <v>389</v>
      </c>
    </row>
    <row r="140" spans="1:65" s="10" customFormat="1" ht="16.5" customHeight="1">
      <c r="A140" s="180"/>
      <c r="B140" s="181"/>
      <c r="C140" s="182"/>
      <c r="D140" s="182"/>
      <c r="E140" s="183" t="s">
        <v>5</v>
      </c>
      <c r="F140" s="184" t="s">
        <v>390</v>
      </c>
      <c r="G140" s="185"/>
      <c r="H140" s="185"/>
      <c r="I140" s="185"/>
      <c r="J140" s="182"/>
      <c r="K140" s="186">
        <v>14.613</v>
      </c>
      <c r="L140" s="215"/>
      <c r="M140" s="215"/>
      <c r="N140" s="182"/>
      <c r="O140" s="182"/>
      <c r="P140" s="182"/>
      <c r="Q140" s="182"/>
      <c r="R140" s="187"/>
      <c r="S140" s="180"/>
      <c r="T140" s="188"/>
      <c r="U140" s="182"/>
      <c r="V140" s="182"/>
      <c r="W140" s="182"/>
      <c r="X140" s="182"/>
      <c r="Y140" s="182"/>
      <c r="Z140" s="182"/>
      <c r="AA140" s="189"/>
      <c r="AB140" s="180"/>
      <c r="AC140" s="180"/>
      <c r="AT140" s="48" t="s">
        <v>157</v>
      </c>
      <c r="AU140" s="48" t="s">
        <v>103</v>
      </c>
      <c r="AV140" s="10" t="s">
        <v>103</v>
      </c>
      <c r="AW140" s="10" t="s">
        <v>35</v>
      </c>
      <c r="AX140" s="10" t="s">
        <v>86</v>
      </c>
      <c r="AY140" s="48" t="s">
        <v>139</v>
      </c>
    </row>
    <row r="141" spans="1:65" s="1" customFormat="1" ht="16.5" customHeight="1">
      <c r="A141" s="74"/>
      <c r="B141" s="75"/>
      <c r="C141" s="284" t="s">
        <v>391</v>
      </c>
      <c r="D141" s="284" t="s">
        <v>392</v>
      </c>
      <c r="E141" s="285" t="s">
        <v>393</v>
      </c>
      <c r="F141" s="286" t="s">
        <v>394</v>
      </c>
      <c r="G141" s="286"/>
      <c r="H141" s="286"/>
      <c r="I141" s="286"/>
      <c r="J141" s="287" t="s">
        <v>260</v>
      </c>
      <c r="K141" s="288">
        <v>29.225999999999999</v>
      </c>
      <c r="L141" s="302"/>
      <c r="M141" s="302"/>
      <c r="N141" s="289">
        <f>ROUND(L141*K141,2)</f>
        <v>0</v>
      </c>
      <c r="O141" s="175"/>
      <c r="P141" s="175"/>
      <c r="Q141" s="175"/>
      <c r="R141" s="80"/>
      <c r="S141" s="74"/>
      <c r="T141" s="176" t="s">
        <v>5</v>
      </c>
      <c r="U141" s="177" t="s">
        <v>43</v>
      </c>
      <c r="V141" s="178">
        <v>0</v>
      </c>
      <c r="W141" s="178">
        <f>V141*K141</f>
        <v>0</v>
      </c>
      <c r="X141" s="178">
        <v>1</v>
      </c>
      <c r="Y141" s="178">
        <f>X141*K141</f>
        <v>29.225999999999999</v>
      </c>
      <c r="Z141" s="178">
        <v>0</v>
      </c>
      <c r="AA141" s="179">
        <f>Z141*K141</f>
        <v>0</v>
      </c>
      <c r="AB141" s="74"/>
      <c r="AC141" s="74"/>
      <c r="AR141" s="21" t="s">
        <v>325</v>
      </c>
      <c r="AT141" s="21" t="s">
        <v>392</v>
      </c>
      <c r="AU141" s="21" t="s">
        <v>103</v>
      </c>
      <c r="AY141" s="21" t="s">
        <v>139</v>
      </c>
      <c r="BE141" s="47">
        <f>IF(U141="základní",N141,0)</f>
        <v>0</v>
      </c>
      <c r="BF141" s="47">
        <f>IF(U141="snížená",N141,0)</f>
        <v>0</v>
      </c>
      <c r="BG141" s="47">
        <f>IF(U141="zákl. přenesená",N141,0)</f>
        <v>0</v>
      </c>
      <c r="BH141" s="47">
        <f>IF(U141="sníž. přenesená",N141,0)</f>
        <v>0</v>
      </c>
      <c r="BI141" s="47">
        <f>IF(U141="nulová",N141,0)</f>
        <v>0</v>
      </c>
      <c r="BJ141" s="21" t="s">
        <v>86</v>
      </c>
      <c r="BK141" s="47">
        <f>ROUND(L141*K141,2)</f>
        <v>0</v>
      </c>
      <c r="BL141" s="21" t="s">
        <v>145</v>
      </c>
      <c r="BM141" s="21" t="s">
        <v>395</v>
      </c>
    </row>
    <row r="142" spans="1:65" s="9" customFormat="1" ht="29.85" customHeight="1">
      <c r="A142" s="158"/>
      <c r="B142" s="159"/>
      <c r="C142" s="160"/>
      <c r="D142" s="167" t="s">
        <v>353</v>
      </c>
      <c r="E142" s="167"/>
      <c r="F142" s="167"/>
      <c r="G142" s="167"/>
      <c r="H142" s="167"/>
      <c r="I142" s="167"/>
      <c r="J142" s="167"/>
      <c r="K142" s="167"/>
      <c r="L142" s="213"/>
      <c r="M142" s="213"/>
      <c r="N142" s="206">
        <f>BK142</f>
        <v>0</v>
      </c>
      <c r="O142" s="207"/>
      <c r="P142" s="207"/>
      <c r="Q142" s="207"/>
      <c r="R142" s="163"/>
      <c r="S142" s="158"/>
      <c r="T142" s="164"/>
      <c r="U142" s="160"/>
      <c r="V142" s="160"/>
      <c r="W142" s="165">
        <f>SUM(W143:W153)</f>
        <v>7.1811499999999997</v>
      </c>
      <c r="X142" s="160"/>
      <c r="Y142" s="165">
        <f>SUM(Y143:Y153)</f>
        <v>15.132960000000001</v>
      </c>
      <c r="Z142" s="160"/>
      <c r="AA142" s="166">
        <f>SUM(AA143:AA153)</f>
        <v>0</v>
      </c>
      <c r="AB142" s="158"/>
      <c r="AC142" s="158"/>
      <c r="AR142" s="41" t="s">
        <v>86</v>
      </c>
      <c r="AT142" s="42" t="s">
        <v>77</v>
      </c>
      <c r="AU142" s="42" t="s">
        <v>86</v>
      </c>
      <c r="AY142" s="41" t="s">
        <v>139</v>
      </c>
      <c r="BK142" s="43">
        <f>SUM(BK143:BK153)</f>
        <v>0</v>
      </c>
    </row>
    <row r="143" spans="1:65" s="1" customFormat="1" ht="38.25" customHeight="1">
      <c r="A143" s="74"/>
      <c r="B143" s="75"/>
      <c r="C143" s="170" t="s">
        <v>396</v>
      </c>
      <c r="D143" s="170" t="s">
        <v>141</v>
      </c>
      <c r="E143" s="171" t="s">
        <v>397</v>
      </c>
      <c r="F143" s="172" t="s">
        <v>398</v>
      </c>
      <c r="G143" s="172"/>
      <c r="H143" s="172"/>
      <c r="I143" s="172"/>
      <c r="J143" s="173" t="s">
        <v>154</v>
      </c>
      <c r="K143" s="174">
        <v>7.0060000000000002</v>
      </c>
      <c r="L143" s="214"/>
      <c r="M143" s="214"/>
      <c r="N143" s="175">
        <f>ROUND(L143*K143,2)</f>
        <v>0</v>
      </c>
      <c r="O143" s="175"/>
      <c r="P143" s="175"/>
      <c r="Q143" s="175"/>
      <c r="R143" s="80"/>
      <c r="S143" s="74"/>
      <c r="T143" s="176" t="s">
        <v>5</v>
      </c>
      <c r="U143" s="177" t="s">
        <v>43</v>
      </c>
      <c r="V143" s="178">
        <v>1.0249999999999999</v>
      </c>
      <c r="W143" s="178">
        <f>V143*K143</f>
        <v>7.1811499999999997</v>
      </c>
      <c r="X143" s="178">
        <v>2.16</v>
      </c>
      <c r="Y143" s="178">
        <f>X143*K143</f>
        <v>15.132960000000001</v>
      </c>
      <c r="Z143" s="178">
        <v>0</v>
      </c>
      <c r="AA143" s="179">
        <f>Z143*K143</f>
        <v>0</v>
      </c>
      <c r="AB143" s="74"/>
      <c r="AC143" s="74"/>
      <c r="AR143" s="21" t="s">
        <v>145</v>
      </c>
      <c r="AT143" s="21" t="s">
        <v>141</v>
      </c>
      <c r="AU143" s="21" t="s">
        <v>103</v>
      </c>
      <c r="AY143" s="21" t="s">
        <v>139</v>
      </c>
      <c r="BE143" s="47">
        <f>IF(U143="základní",N143,0)</f>
        <v>0</v>
      </c>
      <c r="BF143" s="47">
        <f>IF(U143="snížená",N143,0)</f>
        <v>0</v>
      </c>
      <c r="BG143" s="47">
        <f>IF(U143="zákl. přenesená",N143,0)</f>
        <v>0</v>
      </c>
      <c r="BH143" s="47">
        <f>IF(U143="sníž. přenesená",N143,0)</f>
        <v>0</v>
      </c>
      <c r="BI143" s="47">
        <f>IF(U143="nulová",N143,0)</f>
        <v>0</v>
      </c>
      <c r="BJ143" s="21" t="s">
        <v>86</v>
      </c>
      <c r="BK143" s="47">
        <f>ROUND(L143*K143,2)</f>
        <v>0</v>
      </c>
      <c r="BL143" s="21" t="s">
        <v>145</v>
      </c>
      <c r="BM143" s="21" t="s">
        <v>399</v>
      </c>
    </row>
    <row r="144" spans="1:65" s="10" customFormat="1" ht="16.5" customHeight="1">
      <c r="A144" s="180"/>
      <c r="B144" s="181"/>
      <c r="C144" s="182"/>
      <c r="D144" s="182"/>
      <c r="E144" s="183" t="s">
        <v>5</v>
      </c>
      <c r="F144" s="184" t="s">
        <v>208</v>
      </c>
      <c r="G144" s="185"/>
      <c r="H144" s="185"/>
      <c r="I144" s="185"/>
      <c r="J144" s="182"/>
      <c r="K144" s="186">
        <v>0.45600000000000002</v>
      </c>
      <c r="L144" s="215"/>
      <c r="M144" s="215"/>
      <c r="N144" s="182"/>
      <c r="O144" s="182"/>
      <c r="P144" s="182"/>
      <c r="Q144" s="182"/>
      <c r="R144" s="187"/>
      <c r="S144" s="180"/>
      <c r="T144" s="188"/>
      <c r="U144" s="182"/>
      <c r="V144" s="182"/>
      <c r="W144" s="182"/>
      <c r="X144" s="182"/>
      <c r="Y144" s="182"/>
      <c r="Z144" s="182"/>
      <c r="AA144" s="189"/>
      <c r="AB144" s="180"/>
      <c r="AC144" s="180"/>
      <c r="AT144" s="48" t="s">
        <v>157</v>
      </c>
      <c r="AU144" s="48" t="s">
        <v>103</v>
      </c>
      <c r="AV144" s="10" t="s">
        <v>103</v>
      </c>
      <c r="AW144" s="10" t="s">
        <v>35</v>
      </c>
      <c r="AX144" s="10" t="s">
        <v>78</v>
      </c>
      <c r="AY144" s="48" t="s">
        <v>139</v>
      </c>
    </row>
    <row r="145" spans="1:65" s="10" customFormat="1" ht="16.5" customHeight="1">
      <c r="A145" s="180"/>
      <c r="B145" s="181"/>
      <c r="C145" s="182"/>
      <c r="D145" s="182"/>
      <c r="E145" s="183" t="s">
        <v>5</v>
      </c>
      <c r="F145" s="190" t="s">
        <v>209</v>
      </c>
      <c r="G145" s="191"/>
      <c r="H145" s="191"/>
      <c r="I145" s="191"/>
      <c r="J145" s="182"/>
      <c r="K145" s="186">
        <v>0.36699999999999999</v>
      </c>
      <c r="L145" s="215"/>
      <c r="M145" s="215"/>
      <c r="N145" s="182"/>
      <c r="O145" s="182"/>
      <c r="P145" s="182"/>
      <c r="Q145" s="182"/>
      <c r="R145" s="187"/>
      <c r="S145" s="180"/>
      <c r="T145" s="188"/>
      <c r="U145" s="182"/>
      <c r="V145" s="182"/>
      <c r="W145" s="182"/>
      <c r="X145" s="182"/>
      <c r="Y145" s="182"/>
      <c r="Z145" s="182"/>
      <c r="AA145" s="189"/>
      <c r="AB145" s="180"/>
      <c r="AC145" s="180"/>
      <c r="AT145" s="48" t="s">
        <v>157</v>
      </c>
      <c r="AU145" s="48" t="s">
        <v>103</v>
      </c>
      <c r="AV145" s="10" t="s">
        <v>103</v>
      </c>
      <c r="AW145" s="10" t="s">
        <v>35</v>
      </c>
      <c r="AX145" s="10" t="s">
        <v>78</v>
      </c>
      <c r="AY145" s="48" t="s">
        <v>139</v>
      </c>
    </row>
    <row r="146" spans="1:65" s="10" customFormat="1" ht="16.5" customHeight="1">
      <c r="A146" s="180"/>
      <c r="B146" s="181"/>
      <c r="C146" s="182"/>
      <c r="D146" s="182"/>
      <c r="E146" s="183" t="s">
        <v>5</v>
      </c>
      <c r="F146" s="190" t="s">
        <v>210</v>
      </c>
      <c r="G146" s="191"/>
      <c r="H146" s="191"/>
      <c r="I146" s="191"/>
      <c r="J146" s="182"/>
      <c r="K146" s="186">
        <v>3.1920000000000002</v>
      </c>
      <c r="L146" s="215"/>
      <c r="M146" s="215"/>
      <c r="N146" s="182"/>
      <c r="O146" s="182"/>
      <c r="P146" s="182"/>
      <c r="Q146" s="182"/>
      <c r="R146" s="187"/>
      <c r="S146" s="180"/>
      <c r="T146" s="188"/>
      <c r="U146" s="182"/>
      <c r="V146" s="182"/>
      <c r="W146" s="182"/>
      <c r="X146" s="182"/>
      <c r="Y146" s="182"/>
      <c r="Z146" s="182"/>
      <c r="AA146" s="189"/>
      <c r="AB146" s="180"/>
      <c r="AC146" s="180"/>
      <c r="AT146" s="48" t="s">
        <v>157</v>
      </c>
      <c r="AU146" s="48" t="s">
        <v>103</v>
      </c>
      <c r="AV146" s="10" t="s">
        <v>103</v>
      </c>
      <c r="AW146" s="10" t="s">
        <v>35</v>
      </c>
      <c r="AX146" s="10" t="s">
        <v>78</v>
      </c>
      <c r="AY146" s="48" t="s">
        <v>139</v>
      </c>
    </row>
    <row r="147" spans="1:65" s="10" customFormat="1" ht="16.5" customHeight="1">
      <c r="A147" s="180"/>
      <c r="B147" s="181"/>
      <c r="C147" s="182"/>
      <c r="D147" s="182"/>
      <c r="E147" s="183" t="s">
        <v>5</v>
      </c>
      <c r="F147" s="190" t="s">
        <v>211</v>
      </c>
      <c r="G147" s="191"/>
      <c r="H147" s="191"/>
      <c r="I147" s="191"/>
      <c r="J147" s="182"/>
      <c r="K147" s="186">
        <v>0.24099999999999999</v>
      </c>
      <c r="L147" s="215"/>
      <c r="M147" s="215"/>
      <c r="N147" s="182"/>
      <c r="O147" s="182"/>
      <c r="P147" s="182"/>
      <c r="Q147" s="182"/>
      <c r="R147" s="187"/>
      <c r="S147" s="180"/>
      <c r="T147" s="188"/>
      <c r="U147" s="182"/>
      <c r="V147" s="182"/>
      <c r="W147" s="182"/>
      <c r="X147" s="182"/>
      <c r="Y147" s="182"/>
      <c r="Z147" s="182"/>
      <c r="AA147" s="189"/>
      <c r="AB147" s="180"/>
      <c r="AC147" s="180"/>
      <c r="AT147" s="48" t="s">
        <v>157</v>
      </c>
      <c r="AU147" s="48" t="s">
        <v>103</v>
      </c>
      <c r="AV147" s="10" t="s">
        <v>103</v>
      </c>
      <c r="AW147" s="10" t="s">
        <v>35</v>
      </c>
      <c r="AX147" s="10" t="s">
        <v>78</v>
      </c>
      <c r="AY147" s="48" t="s">
        <v>139</v>
      </c>
    </row>
    <row r="148" spans="1:65" s="10" customFormat="1" ht="16.5" customHeight="1">
      <c r="A148" s="180"/>
      <c r="B148" s="181"/>
      <c r="C148" s="182"/>
      <c r="D148" s="182"/>
      <c r="E148" s="183" t="s">
        <v>5</v>
      </c>
      <c r="F148" s="190" t="s">
        <v>212</v>
      </c>
      <c r="G148" s="191"/>
      <c r="H148" s="191"/>
      <c r="I148" s="191"/>
      <c r="J148" s="182"/>
      <c r="K148" s="186">
        <v>0.23899999999999999</v>
      </c>
      <c r="L148" s="215"/>
      <c r="M148" s="215"/>
      <c r="N148" s="182"/>
      <c r="O148" s="182"/>
      <c r="P148" s="182"/>
      <c r="Q148" s="182"/>
      <c r="R148" s="187"/>
      <c r="S148" s="180"/>
      <c r="T148" s="188"/>
      <c r="U148" s="182"/>
      <c r="V148" s="182"/>
      <c r="W148" s="182"/>
      <c r="X148" s="182"/>
      <c r="Y148" s="182"/>
      <c r="Z148" s="182"/>
      <c r="AA148" s="189"/>
      <c r="AB148" s="180"/>
      <c r="AC148" s="180"/>
      <c r="AT148" s="48" t="s">
        <v>157</v>
      </c>
      <c r="AU148" s="48" t="s">
        <v>103</v>
      </c>
      <c r="AV148" s="10" t="s">
        <v>103</v>
      </c>
      <c r="AW148" s="10" t="s">
        <v>35</v>
      </c>
      <c r="AX148" s="10" t="s">
        <v>78</v>
      </c>
      <c r="AY148" s="48" t="s">
        <v>139</v>
      </c>
    </row>
    <row r="149" spans="1:65" s="10" customFormat="1" ht="16.5" customHeight="1">
      <c r="A149" s="180"/>
      <c r="B149" s="181"/>
      <c r="C149" s="182"/>
      <c r="D149" s="182"/>
      <c r="E149" s="183" t="s">
        <v>5</v>
      </c>
      <c r="F149" s="190" t="s">
        <v>213</v>
      </c>
      <c r="G149" s="191"/>
      <c r="H149" s="191"/>
      <c r="I149" s="191"/>
      <c r="J149" s="182"/>
      <c r="K149" s="186">
        <v>0.16200000000000001</v>
      </c>
      <c r="L149" s="215"/>
      <c r="M149" s="215"/>
      <c r="N149" s="182"/>
      <c r="O149" s="182"/>
      <c r="P149" s="182"/>
      <c r="Q149" s="182"/>
      <c r="R149" s="187"/>
      <c r="S149" s="180"/>
      <c r="T149" s="188"/>
      <c r="U149" s="182"/>
      <c r="V149" s="182"/>
      <c r="W149" s="182"/>
      <c r="X149" s="182"/>
      <c r="Y149" s="182"/>
      <c r="Z149" s="182"/>
      <c r="AA149" s="189"/>
      <c r="AB149" s="180"/>
      <c r="AC149" s="180"/>
      <c r="AT149" s="48" t="s">
        <v>157</v>
      </c>
      <c r="AU149" s="48" t="s">
        <v>103</v>
      </c>
      <c r="AV149" s="10" t="s">
        <v>103</v>
      </c>
      <c r="AW149" s="10" t="s">
        <v>35</v>
      </c>
      <c r="AX149" s="10" t="s">
        <v>78</v>
      </c>
      <c r="AY149" s="48" t="s">
        <v>139</v>
      </c>
    </row>
    <row r="150" spans="1:65" s="10" customFormat="1" ht="16.5" customHeight="1">
      <c r="A150" s="180"/>
      <c r="B150" s="181"/>
      <c r="C150" s="182"/>
      <c r="D150" s="182"/>
      <c r="E150" s="183" t="s">
        <v>5</v>
      </c>
      <c r="F150" s="190" t="s">
        <v>214</v>
      </c>
      <c r="G150" s="191"/>
      <c r="H150" s="191"/>
      <c r="I150" s="191"/>
      <c r="J150" s="182"/>
      <c r="K150" s="186">
        <v>0.41299999999999998</v>
      </c>
      <c r="L150" s="215"/>
      <c r="M150" s="215"/>
      <c r="N150" s="182"/>
      <c r="O150" s="182"/>
      <c r="P150" s="182"/>
      <c r="Q150" s="182"/>
      <c r="R150" s="187"/>
      <c r="S150" s="180"/>
      <c r="T150" s="188"/>
      <c r="U150" s="182"/>
      <c r="V150" s="182"/>
      <c r="W150" s="182"/>
      <c r="X150" s="182"/>
      <c r="Y150" s="182"/>
      <c r="Z150" s="182"/>
      <c r="AA150" s="189"/>
      <c r="AB150" s="180"/>
      <c r="AC150" s="180"/>
      <c r="AT150" s="48" t="s">
        <v>157</v>
      </c>
      <c r="AU150" s="48" t="s">
        <v>103</v>
      </c>
      <c r="AV150" s="10" t="s">
        <v>103</v>
      </c>
      <c r="AW150" s="10" t="s">
        <v>35</v>
      </c>
      <c r="AX150" s="10" t="s">
        <v>78</v>
      </c>
      <c r="AY150" s="48" t="s">
        <v>139</v>
      </c>
    </row>
    <row r="151" spans="1:65" s="10" customFormat="1" ht="16.5" customHeight="1">
      <c r="A151" s="180"/>
      <c r="B151" s="181"/>
      <c r="C151" s="182"/>
      <c r="D151" s="182"/>
      <c r="E151" s="183" t="s">
        <v>5</v>
      </c>
      <c r="F151" s="190" t="s">
        <v>215</v>
      </c>
      <c r="G151" s="191"/>
      <c r="H151" s="191"/>
      <c r="I151" s="191"/>
      <c r="J151" s="182"/>
      <c r="K151" s="186">
        <v>1.6859999999999999</v>
      </c>
      <c r="L151" s="215"/>
      <c r="M151" s="215"/>
      <c r="N151" s="182"/>
      <c r="O151" s="182"/>
      <c r="P151" s="182"/>
      <c r="Q151" s="182"/>
      <c r="R151" s="187"/>
      <c r="S151" s="180"/>
      <c r="T151" s="188"/>
      <c r="U151" s="182"/>
      <c r="V151" s="182"/>
      <c r="W151" s="182"/>
      <c r="X151" s="182"/>
      <c r="Y151" s="182"/>
      <c r="Z151" s="182"/>
      <c r="AA151" s="189"/>
      <c r="AB151" s="180"/>
      <c r="AC151" s="180"/>
      <c r="AT151" s="48" t="s">
        <v>157</v>
      </c>
      <c r="AU151" s="48" t="s">
        <v>103</v>
      </c>
      <c r="AV151" s="10" t="s">
        <v>103</v>
      </c>
      <c r="AW151" s="10" t="s">
        <v>35</v>
      </c>
      <c r="AX151" s="10" t="s">
        <v>78</v>
      </c>
      <c r="AY151" s="48" t="s">
        <v>139</v>
      </c>
    </row>
    <row r="152" spans="1:65" s="10" customFormat="1" ht="16.5" customHeight="1">
      <c r="A152" s="180"/>
      <c r="B152" s="181"/>
      <c r="C152" s="182"/>
      <c r="D152" s="182"/>
      <c r="E152" s="183" t="s">
        <v>5</v>
      </c>
      <c r="F152" s="190" t="s">
        <v>216</v>
      </c>
      <c r="G152" s="191"/>
      <c r="H152" s="191"/>
      <c r="I152" s="191"/>
      <c r="J152" s="182"/>
      <c r="K152" s="186">
        <v>0.25</v>
      </c>
      <c r="L152" s="215"/>
      <c r="M152" s="215"/>
      <c r="N152" s="182"/>
      <c r="O152" s="182"/>
      <c r="P152" s="182"/>
      <c r="Q152" s="182"/>
      <c r="R152" s="187"/>
      <c r="S152" s="180"/>
      <c r="T152" s="188"/>
      <c r="U152" s="182"/>
      <c r="V152" s="182"/>
      <c r="W152" s="182"/>
      <c r="X152" s="182"/>
      <c r="Y152" s="182"/>
      <c r="Z152" s="182"/>
      <c r="AA152" s="189"/>
      <c r="AB152" s="180"/>
      <c r="AC152" s="180"/>
      <c r="AT152" s="48" t="s">
        <v>157</v>
      </c>
      <c r="AU152" s="48" t="s">
        <v>103</v>
      </c>
      <c r="AV152" s="10" t="s">
        <v>103</v>
      </c>
      <c r="AW152" s="10" t="s">
        <v>35</v>
      </c>
      <c r="AX152" s="10" t="s">
        <v>78</v>
      </c>
      <c r="AY152" s="48" t="s">
        <v>139</v>
      </c>
    </row>
    <row r="153" spans="1:65" s="11" customFormat="1" ht="16.5" customHeight="1">
      <c r="A153" s="192"/>
      <c r="B153" s="193"/>
      <c r="C153" s="194"/>
      <c r="D153" s="194"/>
      <c r="E153" s="195" t="s">
        <v>5</v>
      </c>
      <c r="F153" s="196" t="s">
        <v>166</v>
      </c>
      <c r="G153" s="197"/>
      <c r="H153" s="197"/>
      <c r="I153" s="197"/>
      <c r="J153" s="194"/>
      <c r="K153" s="198">
        <v>7.0060000000000002</v>
      </c>
      <c r="L153" s="216"/>
      <c r="M153" s="216"/>
      <c r="N153" s="194"/>
      <c r="O153" s="194"/>
      <c r="P153" s="194"/>
      <c r="Q153" s="194"/>
      <c r="R153" s="199"/>
      <c r="S153" s="192"/>
      <c r="T153" s="200"/>
      <c r="U153" s="194"/>
      <c r="V153" s="194"/>
      <c r="W153" s="194"/>
      <c r="X153" s="194"/>
      <c r="Y153" s="194"/>
      <c r="Z153" s="194"/>
      <c r="AA153" s="201"/>
      <c r="AB153" s="192"/>
      <c r="AC153" s="192"/>
      <c r="AT153" s="49" t="s">
        <v>157</v>
      </c>
      <c r="AU153" s="49" t="s">
        <v>103</v>
      </c>
      <c r="AV153" s="11" t="s">
        <v>145</v>
      </c>
      <c r="AW153" s="11" t="s">
        <v>35</v>
      </c>
      <c r="AX153" s="11" t="s">
        <v>86</v>
      </c>
      <c r="AY153" s="49" t="s">
        <v>139</v>
      </c>
    </row>
    <row r="154" spans="1:65" s="9" customFormat="1" ht="29.85" customHeight="1">
      <c r="A154" s="158"/>
      <c r="B154" s="159"/>
      <c r="C154" s="160"/>
      <c r="D154" s="167" t="s">
        <v>354</v>
      </c>
      <c r="E154" s="167"/>
      <c r="F154" s="167"/>
      <c r="G154" s="167"/>
      <c r="H154" s="167"/>
      <c r="I154" s="167"/>
      <c r="J154" s="167"/>
      <c r="K154" s="167"/>
      <c r="L154" s="213"/>
      <c r="M154" s="213"/>
      <c r="N154" s="168">
        <f>BK154</f>
        <v>0</v>
      </c>
      <c r="O154" s="169"/>
      <c r="P154" s="169"/>
      <c r="Q154" s="169"/>
      <c r="R154" s="163"/>
      <c r="S154" s="158"/>
      <c r="T154" s="164"/>
      <c r="U154" s="160"/>
      <c r="V154" s="160"/>
      <c r="W154" s="165">
        <f>SUM(W155:W157)</f>
        <v>2.0391319999999999</v>
      </c>
      <c r="X154" s="160"/>
      <c r="Y154" s="165">
        <f>SUM(Y155:Y157)</f>
        <v>0.19092184000000001</v>
      </c>
      <c r="Z154" s="160"/>
      <c r="AA154" s="166">
        <f>SUM(AA155:AA157)</f>
        <v>0</v>
      </c>
      <c r="AB154" s="158"/>
      <c r="AC154" s="158"/>
      <c r="AR154" s="41" t="s">
        <v>86</v>
      </c>
      <c r="AT154" s="42" t="s">
        <v>77</v>
      </c>
      <c r="AU154" s="42" t="s">
        <v>86</v>
      </c>
      <c r="AY154" s="41" t="s">
        <v>139</v>
      </c>
      <c r="BK154" s="43">
        <f>SUM(BK155:BK157)</f>
        <v>0</v>
      </c>
    </row>
    <row r="155" spans="1:65" s="1" customFormat="1" ht="25.5" customHeight="1">
      <c r="A155" s="74"/>
      <c r="B155" s="75"/>
      <c r="C155" s="170" t="s">
        <v>400</v>
      </c>
      <c r="D155" s="170" t="s">
        <v>141</v>
      </c>
      <c r="E155" s="171" t="s">
        <v>401</v>
      </c>
      <c r="F155" s="172" t="s">
        <v>402</v>
      </c>
      <c r="G155" s="172"/>
      <c r="H155" s="172"/>
      <c r="I155" s="172"/>
      <c r="J155" s="173" t="s">
        <v>144</v>
      </c>
      <c r="K155" s="174">
        <v>1.32</v>
      </c>
      <c r="L155" s="214"/>
      <c r="M155" s="214"/>
      <c r="N155" s="175">
        <f>ROUND(L155*K155,2)</f>
        <v>0</v>
      </c>
      <c r="O155" s="175"/>
      <c r="P155" s="175"/>
      <c r="Q155" s="175"/>
      <c r="R155" s="80"/>
      <c r="S155" s="74"/>
      <c r="T155" s="176" t="s">
        <v>5</v>
      </c>
      <c r="U155" s="177" t="s">
        <v>43</v>
      </c>
      <c r="V155" s="178">
        <v>0.502</v>
      </c>
      <c r="W155" s="178">
        <f>V155*K155</f>
        <v>0.66264000000000001</v>
      </c>
      <c r="X155" s="178">
        <v>3.9789999999999999E-2</v>
      </c>
      <c r="Y155" s="178">
        <f>X155*K155</f>
        <v>5.2522800000000001E-2</v>
      </c>
      <c r="Z155" s="178">
        <v>0</v>
      </c>
      <c r="AA155" s="179">
        <f>Z155*K155</f>
        <v>0</v>
      </c>
      <c r="AB155" s="74"/>
      <c r="AC155" s="74"/>
      <c r="AR155" s="21" t="s">
        <v>145</v>
      </c>
      <c r="AT155" s="21" t="s">
        <v>141</v>
      </c>
      <c r="AU155" s="21" t="s">
        <v>103</v>
      </c>
      <c r="AY155" s="21" t="s">
        <v>139</v>
      </c>
      <c r="BE155" s="47">
        <f>IF(U155="základní",N155,0)</f>
        <v>0</v>
      </c>
      <c r="BF155" s="47">
        <f>IF(U155="snížená",N155,0)</f>
        <v>0</v>
      </c>
      <c r="BG155" s="47">
        <f>IF(U155="zákl. přenesená",N155,0)</f>
        <v>0</v>
      </c>
      <c r="BH155" s="47">
        <f>IF(U155="sníž. přenesená",N155,0)</f>
        <v>0</v>
      </c>
      <c r="BI155" s="47">
        <f>IF(U155="nulová",N155,0)</f>
        <v>0</v>
      </c>
      <c r="BJ155" s="21" t="s">
        <v>86</v>
      </c>
      <c r="BK155" s="47">
        <f>ROUND(L155*K155,2)</f>
        <v>0</v>
      </c>
      <c r="BL155" s="21" t="s">
        <v>145</v>
      </c>
      <c r="BM155" s="21" t="s">
        <v>403</v>
      </c>
    </row>
    <row r="156" spans="1:65" s="10" customFormat="1" ht="16.5" customHeight="1">
      <c r="A156" s="180"/>
      <c r="B156" s="181"/>
      <c r="C156" s="182"/>
      <c r="D156" s="182"/>
      <c r="E156" s="183" t="s">
        <v>5</v>
      </c>
      <c r="F156" s="184" t="s">
        <v>404</v>
      </c>
      <c r="G156" s="185"/>
      <c r="H156" s="185"/>
      <c r="I156" s="185"/>
      <c r="J156" s="182"/>
      <c r="K156" s="186">
        <v>1.32</v>
      </c>
      <c r="L156" s="215"/>
      <c r="M156" s="215"/>
      <c r="N156" s="182"/>
      <c r="O156" s="182"/>
      <c r="P156" s="182"/>
      <c r="Q156" s="182"/>
      <c r="R156" s="187"/>
      <c r="S156" s="180"/>
      <c r="T156" s="188"/>
      <c r="U156" s="182"/>
      <c r="V156" s="182"/>
      <c r="W156" s="182"/>
      <c r="X156" s="182"/>
      <c r="Y156" s="182"/>
      <c r="Z156" s="182"/>
      <c r="AA156" s="189"/>
      <c r="AB156" s="180"/>
      <c r="AC156" s="180"/>
      <c r="AT156" s="48" t="s">
        <v>157</v>
      </c>
      <c r="AU156" s="48" t="s">
        <v>103</v>
      </c>
      <c r="AV156" s="10" t="s">
        <v>103</v>
      </c>
      <c r="AW156" s="10" t="s">
        <v>35</v>
      </c>
      <c r="AX156" s="10" t="s">
        <v>86</v>
      </c>
      <c r="AY156" s="48" t="s">
        <v>139</v>
      </c>
    </row>
    <row r="157" spans="1:65" s="1" customFormat="1" ht="25.5" customHeight="1">
      <c r="A157" s="74"/>
      <c r="B157" s="75"/>
      <c r="C157" s="170" t="s">
        <v>405</v>
      </c>
      <c r="D157" s="170" t="s">
        <v>141</v>
      </c>
      <c r="E157" s="171" t="s">
        <v>406</v>
      </c>
      <c r="F157" s="172" t="s">
        <v>407</v>
      </c>
      <c r="G157" s="172"/>
      <c r="H157" s="172"/>
      <c r="I157" s="172"/>
      <c r="J157" s="173" t="s">
        <v>144</v>
      </c>
      <c r="K157" s="174">
        <v>2.6779999999999999</v>
      </c>
      <c r="L157" s="214"/>
      <c r="M157" s="214"/>
      <c r="N157" s="175">
        <f>ROUND(L157*K157,2)</f>
        <v>0</v>
      </c>
      <c r="O157" s="175"/>
      <c r="P157" s="175"/>
      <c r="Q157" s="175"/>
      <c r="R157" s="80"/>
      <c r="S157" s="74"/>
      <c r="T157" s="176" t="s">
        <v>5</v>
      </c>
      <c r="U157" s="177" t="s">
        <v>43</v>
      </c>
      <c r="V157" s="178">
        <v>0.51400000000000001</v>
      </c>
      <c r="W157" s="178">
        <f>V157*K157</f>
        <v>1.376492</v>
      </c>
      <c r="X157" s="178">
        <v>5.1679999999999997E-2</v>
      </c>
      <c r="Y157" s="178">
        <f>X157*K157</f>
        <v>0.13839904</v>
      </c>
      <c r="Z157" s="178">
        <v>0</v>
      </c>
      <c r="AA157" s="179">
        <f>Z157*K157</f>
        <v>0</v>
      </c>
      <c r="AB157" s="74"/>
      <c r="AC157" s="74"/>
      <c r="AR157" s="21" t="s">
        <v>145</v>
      </c>
      <c r="AT157" s="21" t="s">
        <v>141</v>
      </c>
      <c r="AU157" s="21" t="s">
        <v>103</v>
      </c>
      <c r="AY157" s="21" t="s">
        <v>139</v>
      </c>
      <c r="BE157" s="47">
        <f>IF(U157="základní",N157,0)</f>
        <v>0</v>
      </c>
      <c r="BF157" s="47">
        <f>IF(U157="snížená",N157,0)</f>
        <v>0</v>
      </c>
      <c r="BG157" s="47">
        <f>IF(U157="zákl. přenesená",N157,0)</f>
        <v>0</v>
      </c>
      <c r="BH157" s="47">
        <f>IF(U157="sníž. přenesená",N157,0)</f>
        <v>0</v>
      </c>
      <c r="BI157" s="47">
        <f>IF(U157="nulová",N157,0)</f>
        <v>0</v>
      </c>
      <c r="BJ157" s="21" t="s">
        <v>86</v>
      </c>
      <c r="BK157" s="47">
        <f>ROUND(L157*K157,2)</f>
        <v>0</v>
      </c>
      <c r="BL157" s="21" t="s">
        <v>145</v>
      </c>
      <c r="BM157" s="21" t="s">
        <v>408</v>
      </c>
    </row>
    <row r="158" spans="1:65" s="9" customFormat="1" ht="29.85" customHeight="1">
      <c r="A158" s="158"/>
      <c r="B158" s="159"/>
      <c r="C158" s="160"/>
      <c r="D158" s="167" t="s">
        <v>355</v>
      </c>
      <c r="E158" s="167"/>
      <c r="F158" s="167"/>
      <c r="G158" s="167"/>
      <c r="H158" s="167"/>
      <c r="I158" s="167"/>
      <c r="J158" s="167"/>
      <c r="K158" s="167"/>
      <c r="L158" s="213"/>
      <c r="M158" s="213"/>
      <c r="N158" s="206">
        <f>BK158</f>
        <v>0</v>
      </c>
      <c r="O158" s="207"/>
      <c r="P158" s="207"/>
      <c r="Q158" s="207"/>
      <c r="R158" s="163"/>
      <c r="S158" s="158"/>
      <c r="T158" s="164"/>
      <c r="U158" s="160"/>
      <c r="V158" s="160"/>
      <c r="W158" s="165">
        <f>SUM(W159:W164)</f>
        <v>0.23296</v>
      </c>
      <c r="X158" s="160"/>
      <c r="Y158" s="165">
        <f>SUM(Y159:Y164)</f>
        <v>0</v>
      </c>
      <c r="Z158" s="160"/>
      <c r="AA158" s="166">
        <f>SUM(AA159:AA164)</f>
        <v>0</v>
      </c>
      <c r="AB158" s="158"/>
      <c r="AC158" s="158"/>
      <c r="AR158" s="41" t="s">
        <v>86</v>
      </c>
      <c r="AT158" s="42" t="s">
        <v>77</v>
      </c>
      <c r="AU158" s="42" t="s">
        <v>86</v>
      </c>
      <c r="AY158" s="41" t="s">
        <v>139</v>
      </c>
      <c r="BK158" s="43">
        <f>SUM(BK159:BK164)</f>
        <v>0</v>
      </c>
    </row>
    <row r="159" spans="1:65" s="1" customFormat="1" ht="16.5" customHeight="1">
      <c r="A159" s="74"/>
      <c r="B159" s="75"/>
      <c r="C159" s="170" t="s">
        <v>409</v>
      </c>
      <c r="D159" s="170" t="s">
        <v>141</v>
      </c>
      <c r="E159" s="171" t="s">
        <v>410</v>
      </c>
      <c r="F159" s="172" t="s">
        <v>411</v>
      </c>
      <c r="G159" s="172"/>
      <c r="H159" s="172"/>
      <c r="I159" s="172"/>
      <c r="J159" s="173" t="s">
        <v>144</v>
      </c>
      <c r="K159" s="174">
        <v>1.04</v>
      </c>
      <c r="L159" s="214"/>
      <c r="M159" s="214"/>
      <c r="N159" s="175">
        <f t="shared" ref="N159:N164" si="10">ROUND(L159*K159,2)</f>
        <v>0</v>
      </c>
      <c r="O159" s="175"/>
      <c r="P159" s="175"/>
      <c r="Q159" s="175"/>
      <c r="R159" s="80"/>
      <c r="S159" s="74"/>
      <c r="T159" s="176" t="s">
        <v>5</v>
      </c>
      <c r="U159" s="177" t="s">
        <v>43</v>
      </c>
      <c r="V159" s="178">
        <v>2.4E-2</v>
      </c>
      <c r="W159" s="178">
        <f t="shared" ref="W159:W164" si="11">V159*K159</f>
        <v>2.4960000000000003E-2</v>
      </c>
      <c r="X159" s="178">
        <v>0</v>
      </c>
      <c r="Y159" s="178">
        <f t="shared" ref="Y159:Y164" si="12">X159*K159</f>
        <v>0</v>
      </c>
      <c r="Z159" s="178">
        <v>0</v>
      </c>
      <c r="AA159" s="179">
        <f t="shared" ref="AA159:AA164" si="13">Z159*K159</f>
        <v>0</v>
      </c>
      <c r="AB159" s="74"/>
      <c r="AC159" s="74"/>
      <c r="AR159" s="21" t="s">
        <v>145</v>
      </c>
      <c r="AT159" s="21" t="s">
        <v>141</v>
      </c>
      <c r="AU159" s="21" t="s">
        <v>103</v>
      </c>
      <c r="AY159" s="21" t="s">
        <v>139</v>
      </c>
      <c r="BE159" s="47">
        <f t="shared" ref="BE159:BE164" si="14">IF(U159="základní",N159,0)</f>
        <v>0</v>
      </c>
      <c r="BF159" s="47">
        <f t="shared" ref="BF159:BF164" si="15">IF(U159="snížená",N159,0)</f>
        <v>0</v>
      </c>
      <c r="BG159" s="47">
        <f t="shared" ref="BG159:BG164" si="16">IF(U159="zákl. přenesená",N159,0)</f>
        <v>0</v>
      </c>
      <c r="BH159" s="47">
        <f t="shared" ref="BH159:BH164" si="17">IF(U159="sníž. přenesená",N159,0)</f>
        <v>0</v>
      </c>
      <c r="BI159" s="47">
        <f t="shared" ref="BI159:BI164" si="18">IF(U159="nulová",N159,0)</f>
        <v>0</v>
      </c>
      <c r="BJ159" s="21" t="s">
        <v>86</v>
      </c>
      <c r="BK159" s="47">
        <f t="shared" ref="BK159:BK164" si="19">ROUND(L159*K159,2)</f>
        <v>0</v>
      </c>
      <c r="BL159" s="21" t="s">
        <v>145</v>
      </c>
      <c r="BM159" s="21" t="s">
        <v>412</v>
      </c>
    </row>
    <row r="160" spans="1:65" s="1" customFormat="1" ht="38.25" customHeight="1">
      <c r="A160" s="74"/>
      <c r="B160" s="75"/>
      <c r="C160" s="170" t="s">
        <v>413</v>
      </c>
      <c r="D160" s="170" t="s">
        <v>141</v>
      </c>
      <c r="E160" s="171" t="s">
        <v>414</v>
      </c>
      <c r="F160" s="172" t="s">
        <v>415</v>
      </c>
      <c r="G160" s="172"/>
      <c r="H160" s="172"/>
      <c r="I160" s="172"/>
      <c r="J160" s="173" t="s">
        <v>144</v>
      </c>
      <c r="K160" s="174">
        <v>1.04</v>
      </c>
      <c r="L160" s="214"/>
      <c r="M160" s="214"/>
      <c r="N160" s="175">
        <f t="shared" si="10"/>
        <v>0</v>
      </c>
      <c r="O160" s="175"/>
      <c r="P160" s="175"/>
      <c r="Q160" s="175"/>
      <c r="R160" s="80"/>
      <c r="S160" s="74"/>
      <c r="T160" s="176" t="s">
        <v>5</v>
      </c>
      <c r="U160" s="177" t="s">
        <v>43</v>
      </c>
      <c r="V160" s="178">
        <v>4.8000000000000001E-2</v>
      </c>
      <c r="W160" s="178">
        <f t="shared" si="11"/>
        <v>4.9920000000000006E-2</v>
      </c>
      <c r="X160" s="178">
        <v>0</v>
      </c>
      <c r="Y160" s="178">
        <f t="shared" si="12"/>
        <v>0</v>
      </c>
      <c r="Z160" s="178">
        <v>0</v>
      </c>
      <c r="AA160" s="179">
        <f t="shared" si="13"/>
        <v>0</v>
      </c>
      <c r="AB160" s="74"/>
      <c r="AC160" s="74"/>
      <c r="AR160" s="21" t="s">
        <v>145</v>
      </c>
      <c r="AT160" s="21" t="s">
        <v>141</v>
      </c>
      <c r="AU160" s="21" t="s">
        <v>103</v>
      </c>
      <c r="AY160" s="21" t="s">
        <v>139</v>
      </c>
      <c r="BE160" s="47">
        <f t="shared" si="14"/>
        <v>0</v>
      </c>
      <c r="BF160" s="47">
        <f t="shared" si="15"/>
        <v>0</v>
      </c>
      <c r="BG160" s="47">
        <f t="shared" si="16"/>
        <v>0</v>
      </c>
      <c r="BH160" s="47">
        <f t="shared" si="17"/>
        <v>0</v>
      </c>
      <c r="BI160" s="47">
        <f t="shared" si="18"/>
        <v>0</v>
      </c>
      <c r="BJ160" s="21" t="s">
        <v>86</v>
      </c>
      <c r="BK160" s="47">
        <f t="shared" si="19"/>
        <v>0</v>
      </c>
      <c r="BL160" s="21" t="s">
        <v>145</v>
      </c>
      <c r="BM160" s="21" t="s">
        <v>416</v>
      </c>
    </row>
    <row r="161" spans="1:65" s="1" customFormat="1" ht="25.5" customHeight="1">
      <c r="A161" s="74"/>
      <c r="B161" s="75"/>
      <c r="C161" s="170" t="s">
        <v>417</v>
      </c>
      <c r="D161" s="170" t="s">
        <v>141</v>
      </c>
      <c r="E161" s="171" t="s">
        <v>418</v>
      </c>
      <c r="F161" s="172" t="s">
        <v>419</v>
      </c>
      <c r="G161" s="172"/>
      <c r="H161" s="172"/>
      <c r="I161" s="172"/>
      <c r="J161" s="173" t="s">
        <v>144</v>
      </c>
      <c r="K161" s="174">
        <v>1.04</v>
      </c>
      <c r="L161" s="214"/>
      <c r="M161" s="214"/>
      <c r="N161" s="175">
        <f t="shared" si="10"/>
        <v>0</v>
      </c>
      <c r="O161" s="175"/>
      <c r="P161" s="175"/>
      <c r="Q161" s="175"/>
      <c r="R161" s="80"/>
      <c r="S161" s="74"/>
      <c r="T161" s="176" t="s">
        <v>5</v>
      </c>
      <c r="U161" s="177" t="s">
        <v>43</v>
      </c>
      <c r="V161" s="178">
        <v>2.7E-2</v>
      </c>
      <c r="W161" s="178">
        <f t="shared" si="11"/>
        <v>2.8080000000000001E-2</v>
      </c>
      <c r="X161" s="178">
        <v>0</v>
      </c>
      <c r="Y161" s="178">
        <f t="shared" si="12"/>
        <v>0</v>
      </c>
      <c r="Z161" s="178">
        <v>0</v>
      </c>
      <c r="AA161" s="179">
        <f t="shared" si="13"/>
        <v>0</v>
      </c>
      <c r="AB161" s="74"/>
      <c r="AC161" s="74"/>
      <c r="AR161" s="21" t="s">
        <v>145</v>
      </c>
      <c r="AT161" s="21" t="s">
        <v>141</v>
      </c>
      <c r="AU161" s="21" t="s">
        <v>103</v>
      </c>
      <c r="AY161" s="21" t="s">
        <v>139</v>
      </c>
      <c r="BE161" s="47">
        <f t="shared" si="14"/>
        <v>0</v>
      </c>
      <c r="BF161" s="47">
        <f t="shared" si="15"/>
        <v>0</v>
      </c>
      <c r="BG161" s="47">
        <f t="shared" si="16"/>
        <v>0</v>
      </c>
      <c r="BH161" s="47">
        <f t="shared" si="17"/>
        <v>0</v>
      </c>
      <c r="BI161" s="47">
        <f t="shared" si="18"/>
        <v>0</v>
      </c>
      <c r="BJ161" s="21" t="s">
        <v>86</v>
      </c>
      <c r="BK161" s="47">
        <f t="shared" si="19"/>
        <v>0</v>
      </c>
      <c r="BL161" s="21" t="s">
        <v>145</v>
      </c>
      <c r="BM161" s="21" t="s">
        <v>420</v>
      </c>
    </row>
    <row r="162" spans="1:65" s="1" customFormat="1" ht="25.5" customHeight="1">
      <c r="A162" s="74"/>
      <c r="B162" s="75"/>
      <c r="C162" s="170" t="s">
        <v>421</v>
      </c>
      <c r="D162" s="170" t="s">
        <v>141</v>
      </c>
      <c r="E162" s="171" t="s">
        <v>422</v>
      </c>
      <c r="F162" s="172" t="s">
        <v>423</v>
      </c>
      <c r="G162" s="172"/>
      <c r="H162" s="172"/>
      <c r="I162" s="172"/>
      <c r="J162" s="173" t="s">
        <v>144</v>
      </c>
      <c r="K162" s="174">
        <v>2.08</v>
      </c>
      <c r="L162" s="214"/>
      <c r="M162" s="214"/>
      <c r="N162" s="175">
        <f t="shared" si="10"/>
        <v>0</v>
      </c>
      <c r="O162" s="175"/>
      <c r="P162" s="175"/>
      <c r="Q162" s="175"/>
      <c r="R162" s="80"/>
      <c r="S162" s="74"/>
      <c r="T162" s="176" t="s">
        <v>5</v>
      </c>
      <c r="U162" s="177" t="s">
        <v>43</v>
      </c>
      <c r="V162" s="178">
        <v>2E-3</v>
      </c>
      <c r="W162" s="178">
        <f t="shared" si="11"/>
        <v>4.1600000000000005E-3</v>
      </c>
      <c r="X162" s="178">
        <v>0</v>
      </c>
      <c r="Y162" s="178">
        <f t="shared" si="12"/>
        <v>0</v>
      </c>
      <c r="Z162" s="178">
        <v>0</v>
      </c>
      <c r="AA162" s="179">
        <f t="shared" si="13"/>
        <v>0</v>
      </c>
      <c r="AB162" s="74"/>
      <c r="AC162" s="74"/>
      <c r="AR162" s="21" t="s">
        <v>145</v>
      </c>
      <c r="AT162" s="21" t="s">
        <v>141</v>
      </c>
      <c r="AU162" s="21" t="s">
        <v>103</v>
      </c>
      <c r="AY162" s="21" t="s">
        <v>139</v>
      </c>
      <c r="BE162" s="47">
        <f t="shared" si="14"/>
        <v>0</v>
      </c>
      <c r="BF162" s="47">
        <f t="shared" si="15"/>
        <v>0</v>
      </c>
      <c r="BG162" s="47">
        <f t="shared" si="16"/>
        <v>0</v>
      </c>
      <c r="BH162" s="47">
        <f t="shared" si="17"/>
        <v>0</v>
      </c>
      <c r="BI162" s="47">
        <f t="shared" si="18"/>
        <v>0</v>
      </c>
      <c r="BJ162" s="21" t="s">
        <v>86</v>
      </c>
      <c r="BK162" s="47">
        <f t="shared" si="19"/>
        <v>0</v>
      </c>
      <c r="BL162" s="21" t="s">
        <v>145</v>
      </c>
      <c r="BM162" s="21" t="s">
        <v>424</v>
      </c>
    </row>
    <row r="163" spans="1:65" s="1" customFormat="1" ht="38.25" customHeight="1">
      <c r="A163" s="74"/>
      <c r="B163" s="75"/>
      <c r="C163" s="170" t="s">
        <v>425</v>
      </c>
      <c r="D163" s="170" t="s">
        <v>141</v>
      </c>
      <c r="E163" s="171" t="s">
        <v>426</v>
      </c>
      <c r="F163" s="172" t="s">
        <v>427</v>
      </c>
      <c r="G163" s="172"/>
      <c r="H163" s="172"/>
      <c r="I163" s="172"/>
      <c r="J163" s="173" t="s">
        <v>144</v>
      </c>
      <c r="K163" s="174">
        <v>1.04</v>
      </c>
      <c r="L163" s="214"/>
      <c r="M163" s="214"/>
      <c r="N163" s="175">
        <f t="shared" si="10"/>
        <v>0</v>
      </c>
      <c r="O163" s="175"/>
      <c r="P163" s="175"/>
      <c r="Q163" s="175"/>
      <c r="R163" s="80"/>
      <c r="S163" s="74"/>
      <c r="T163" s="176" t="s">
        <v>5</v>
      </c>
      <c r="U163" s="177" t="s">
        <v>43</v>
      </c>
      <c r="V163" s="178">
        <v>5.2999999999999999E-2</v>
      </c>
      <c r="W163" s="178">
        <f t="shared" si="11"/>
        <v>5.5120000000000002E-2</v>
      </c>
      <c r="X163" s="178">
        <v>0</v>
      </c>
      <c r="Y163" s="178">
        <f t="shared" si="12"/>
        <v>0</v>
      </c>
      <c r="Z163" s="178">
        <v>0</v>
      </c>
      <c r="AA163" s="179">
        <f t="shared" si="13"/>
        <v>0</v>
      </c>
      <c r="AB163" s="74"/>
      <c r="AC163" s="74"/>
      <c r="AR163" s="21" t="s">
        <v>145</v>
      </c>
      <c r="AT163" s="21" t="s">
        <v>141</v>
      </c>
      <c r="AU163" s="21" t="s">
        <v>103</v>
      </c>
      <c r="AY163" s="21" t="s">
        <v>139</v>
      </c>
      <c r="BE163" s="47">
        <f t="shared" si="14"/>
        <v>0</v>
      </c>
      <c r="BF163" s="47">
        <f t="shared" si="15"/>
        <v>0</v>
      </c>
      <c r="BG163" s="47">
        <f t="shared" si="16"/>
        <v>0</v>
      </c>
      <c r="BH163" s="47">
        <f t="shared" si="17"/>
        <v>0</v>
      </c>
      <c r="BI163" s="47">
        <f t="shared" si="18"/>
        <v>0</v>
      </c>
      <c r="BJ163" s="21" t="s">
        <v>86</v>
      </c>
      <c r="BK163" s="47">
        <f t="shared" si="19"/>
        <v>0</v>
      </c>
      <c r="BL163" s="21" t="s">
        <v>145</v>
      </c>
      <c r="BM163" s="21" t="s">
        <v>428</v>
      </c>
    </row>
    <row r="164" spans="1:65" s="1" customFormat="1" ht="38.25" customHeight="1">
      <c r="A164" s="74"/>
      <c r="B164" s="75"/>
      <c r="C164" s="170" t="s">
        <v>429</v>
      </c>
      <c r="D164" s="170" t="s">
        <v>141</v>
      </c>
      <c r="E164" s="171" t="s">
        <v>430</v>
      </c>
      <c r="F164" s="172" t="s">
        <v>431</v>
      </c>
      <c r="G164" s="172"/>
      <c r="H164" s="172"/>
      <c r="I164" s="172"/>
      <c r="J164" s="173" t="s">
        <v>144</v>
      </c>
      <c r="K164" s="174">
        <v>1.04</v>
      </c>
      <c r="L164" s="214"/>
      <c r="M164" s="214"/>
      <c r="N164" s="175">
        <f t="shared" si="10"/>
        <v>0</v>
      </c>
      <c r="O164" s="175"/>
      <c r="P164" s="175"/>
      <c r="Q164" s="175"/>
      <c r="R164" s="80"/>
      <c r="S164" s="74"/>
      <c r="T164" s="176" t="s">
        <v>5</v>
      </c>
      <c r="U164" s="177" t="s">
        <v>43</v>
      </c>
      <c r="V164" s="178">
        <v>6.8000000000000005E-2</v>
      </c>
      <c r="W164" s="178">
        <f t="shared" si="11"/>
        <v>7.0720000000000005E-2</v>
      </c>
      <c r="X164" s="178">
        <v>0</v>
      </c>
      <c r="Y164" s="178">
        <f t="shared" si="12"/>
        <v>0</v>
      </c>
      <c r="Z164" s="178">
        <v>0</v>
      </c>
      <c r="AA164" s="179">
        <f t="shared" si="13"/>
        <v>0</v>
      </c>
      <c r="AB164" s="74"/>
      <c r="AC164" s="74"/>
      <c r="AR164" s="21" t="s">
        <v>145</v>
      </c>
      <c r="AT164" s="21" t="s">
        <v>141</v>
      </c>
      <c r="AU164" s="21" t="s">
        <v>103</v>
      </c>
      <c r="AY164" s="21" t="s">
        <v>139</v>
      </c>
      <c r="BE164" s="47">
        <f t="shared" si="14"/>
        <v>0</v>
      </c>
      <c r="BF164" s="47">
        <f t="shared" si="15"/>
        <v>0</v>
      </c>
      <c r="BG164" s="47">
        <f t="shared" si="16"/>
        <v>0</v>
      </c>
      <c r="BH164" s="47">
        <f t="shared" si="17"/>
        <v>0</v>
      </c>
      <c r="BI164" s="47">
        <f t="shared" si="18"/>
        <v>0</v>
      </c>
      <c r="BJ164" s="21" t="s">
        <v>86</v>
      </c>
      <c r="BK164" s="47">
        <f t="shared" si="19"/>
        <v>0</v>
      </c>
      <c r="BL164" s="21" t="s">
        <v>145</v>
      </c>
      <c r="BM164" s="21" t="s">
        <v>432</v>
      </c>
    </row>
    <row r="165" spans="1:65" s="9" customFormat="1" ht="29.85" customHeight="1">
      <c r="A165" s="158"/>
      <c r="B165" s="159"/>
      <c r="C165" s="160"/>
      <c r="D165" s="167" t="s">
        <v>116</v>
      </c>
      <c r="E165" s="167"/>
      <c r="F165" s="167"/>
      <c r="G165" s="167"/>
      <c r="H165" s="167"/>
      <c r="I165" s="167"/>
      <c r="J165" s="167"/>
      <c r="K165" s="167"/>
      <c r="L165" s="213"/>
      <c r="M165" s="213"/>
      <c r="N165" s="206">
        <f>BK165</f>
        <v>0</v>
      </c>
      <c r="O165" s="207"/>
      <c r="P165" s="207"/>
      <c r="Q165" s="207"/>
      <c r="R165" s="163"/>
      <c r="S165" s="158"/>
      <c r="T165" s="164"/>
      <c r="U165" s="160"/>
      <c r="V165" s="160"/>
      <c r="W165" s="165">
        <f>SUM(W166:W206)</f>
        <v>98.320592000000005</v>
      </c>
      <c r="X165" s="160"/>
      <c r="Y165" s="165">
        <f>SUM(Y166:Y206)</f>
        <v>35.982483239999993</v>
      </c>
      <c r="Z165" s="160"/>
      <c r="AA165" s="166">
        <f>SUM(AA166:AA206)</f>
        <v>0</v>
      </c>
      <c r="AB165" s="158"/>
      <c r="AC165" s="158"/>
      <c r="AR165" s="41" t="s">
        <v>86</v>
      </c>
      <c r="AT165" s="42" t="s">
        <v>77</v>
      </c>
      <c r="AU165" s="42" t="s">
        <v>86</v>
      </c>
      <c r="AY165" s="41" t="s">
        <v>139</v>
      </c>
      <c r="BK165" s="43">
        <f>SUM(BK166:BK206)</f>
        <v>0</v>
      </c>
    </row>
    <row r="166" spans="1:65" s="1" customFormat="1" ht="25.5" customHeight="1">
      <c r="A166" s="74"/>
      <c r="B166" s="75"/>
      <c r="C166" s="170" t="s">
        <v>433</v>
      </c>
      <c r="D166" s="170" t="s">
        <v>141</v>
      </c>
      <c r="E166" s="171" t="s">
        <v>434</v>
      </c>
      <c r="F166" s="172" t="s">
        <v>435</v>
      </c>
      <c r="G166" s="172"/>
      <c r="H166" s="172"/>
      <c r="I166" s="172"/>
      <c r="J166" s="173" t="s">
        <v>144</v>
      </c>
      <c r="K166" s="174">
        <v>2.6779999999999999</v>
      </c>
      <c r="L166" s="214"/>
      <c r="M166" s="214"/>
      <c r="N166" s="175">
        <f>ROUND(L166*K166,2)</f>
        <v>0</v>
      </c>
      <c r="O166" s="175"/>
      <c r="P166" s="175"/>
      <c r="Q166" s="175"/>
      <c r="R166" s="80"/>
      <c r="S166" s="74"/>
      <c r="T166" s="176" t="s">
        <v>5</v>
      </c>
      <c r="U166" s="177" t="s">
        <v>43</v>
      </c>
      <c r="V166" s="178">
        <v>0.36</v>
      </c>
      <c r="W166" s="178">
        <f>V166*K166</f>
        <v>0.96407999999999994</v>
      </c>
      <c r="X166" s="178">
        <v>4.3800000000000002E-3</v>
      </c>
      <c r="Y166" s="178">
        <f>X166*K166</f>
        <v>1.172964E-2</v>
      </c>
      <c r="Z166" s="178">
        <v>0</v>
      </c>
      <c r="AA166" s="179">
        <f>Z166*K166</f>
        <v>0</v>
      </c>
      <c r="AB166" s="74"/>
      <c r="AC166" s="74"/>
      <c r="AR166" s="21" t="s">
        <v>145</v>
      </c>
      <c r="AT166" s="21" t="s">
        <v>141</v>
      </c>
      <c r="AU166" s="21" t="s">
        <v>103</v>
      </c>
      <c r="AY166" s="21" t="s">
        <v>139</v>
      </c>
      <c r="BE166" s="47">
        <f>IF(U166="základní",N166,0)</f>
        <v>0</v>
      </c>
      <c r="BF166" s="47">
        <f>IF(U166="snížená",N166,0)</f>
        <v>0</v>
      </c>
      <c r="BG166" s="47">
        <f>IF(U166="zákl. přenesená",N166,0)</f>
        <v>0</v>
      </c>
      <c r="BH166" s="47">
        <f>IF(U166="sníž. přenesená",N166,0)</f>
        <v>0</v>
      </c>
      <c r="BI166" s="47">
        <f>IF(U166="nulová",N166,0)</f>
        <v>0</v>
      </c>
      <c r="BJ166" s="21" t="s">
        <v>86</v>
      </c>
      <c r="BK166" s="47">
        <f>ROUND(L166*K166,2)</f>
        <v>0</v>
      </c>
      <c r="BL166" s="21" t="s">
        <v>145</v>
      </c>
      <c r="BM166" s="21" t="s">
        <v>436</v>
      </c>
    </row>
    <row r="167" spans="1:65" s="10" customFormat="1" ht="16.5" customHeight="1">
      <c r="A167" s="180"/>
      <c r="B167" s="181"/>
      <c r="C167" s="182"/>
      <c r="D167" s="182"/>
      <c r="E167" s="183" t="s">
        <v>5</v>
      </c>
      <c r="F167" s="184" t="s">
        <v>437</v>
      </c>
      <c r="G167" s="185"/>
      <c r="H167" s="185"/>
      <c r="I167" s="185"/>
      <c r="J167" s="182"/>
      <c r="K167" s="186">
        <v>2.6779999999999999</v>
      </c>
      <c r="L167" s="215"/>
      <c r="M167" s="215"/>
      <c r="N167" s="182"/>
      <c r="O167" s="182"/>
      <c r="P167" s="182"/>
      <c r="Q167" s="182"/>
      <c r="R167" s="187"/>
      <c r="S167" s="180"/>
      <c r="T167" s="188"/>
      <c r="U167" s="182"/>
      <c r="V167" s="182"/>
      <c r="W167" s="182"/>
      <c r="X167" s="182"/>
      <c r="Y167" s="182"/>
      <c r="Z167" s="182"/>
      <c r="AA167" s="189"/>
      <c r="AB167" s="180"/>
      <c r="AC167" s="180"/>
      <c r="AT167" s="48" t="s">
        <v>157</v>
      </c>
      <c r="AU167" s="48" t="s">
        <v>103</v>
      </c>
      <c r="AV167" s="10" t="s">
        <v>103</v>
      </c>
      <c r="AW167" s="10" t="s">
        <v>35</v>
      </c>
      <c r="AX167" s="10" t="s">
        <v>86</v>
      </c>
      <c r="AY167" s="48" t="s">
        <v>139</v>
      </c>
    </row>
    <row r="168" spans="1:65" s="1" customFormat="1" ht="25.5" customHeight="1">
      <c r="A168" s="74"/>
      <c r="B168" s="75"/>
      <c r="C168" s="170" t="s">
        <v>438</v>
      </c>
      <c r="D168" s="170" t="s">
        <v>141</v>
      </c>
      <c r="E168" s="171" t="s">
        <v>439</v>
      </c>
      <c r="F168" s="172" t="s">
        <v>440</v>
      </c>
      <c r="G168" s="172"/>
      <c r="H168" s="172"/>
      <c r="I168" s="172"/>
      <c r="J168" s="173" t="s">
        <v>144</v>
      </c>
      <c r="K168" s="174">
        <v>14.162000000000001</v>
      </c>
      <c r="L168" s="214"/>
      <c r="M168" s="214"/>
      <c r="N168" s="175">
        <f>ROUND(L168*K168,2)</f>
        <v>0</v>
      </c>
      <c r="O168" s="175"/>
      <c r="P168" s="175"/>
      <c r="Q168" s="175"/>
      <c r="R168" s="80"/>
      <c r="S168" s="74"/>
      <c r="T168" s="176" t="s">
        <v>5</v>
      </c>
      <c r="U168" s="177" t="s">
        <v>43</v>
      </c>
      <c r="V168" s="178">
        <v>0.39</v>
      </c>
      <c r="W168" s="178">
        <f>V168*K168</f>
        <v>5.5231800000000009</v>
      </c>
      <c r="X168" s="178">
        <v>1.54E-2</v>
      </c>
      <c r="Y168" s="178">
        <f>X168*K168</f>
        <v>0.21809480000000003</v>
      </c>
      <c r="Z168" s="178">
        <v>0</v>
      </c>
      <c r="AA168" s="179">
        <f>Z168*K168</f>
        <v>0</v>
      </c>
      <c r="AB168" s="74"/>
      <c r="AC168" s="74"/>
      <c r="AR168" s="21" t="s">
        <v>145</v>
      </c>
      <c r="AT168" s="21" t="s">
        <v>141</v>
      </c>
      <c r="AU168" s="21" t="s">
        <v>103</v>
      </c>
      <c r="AY168" s="21" t="s">
        <v>139</v>
      </c>
      <c r="BE168" s="47">
        <f>IF(U168="základní",N168,0)</f>
        <v>0</v>
      </c>
      <c r="BF168" s="47">
        <f>IF(U168="snížená",N168,0)</f>
        <v>0</v>
      </c>
      <c r="BG168" s="47">
        <f>IF(U168="zákl. přenesená",N168,0)</f>
        <v>0</v>
      </c>
      <c r="BH168" s="47">
        <f>IF(U168="sníž. přenesená",N168,0)</f>
        <v>0</v>
      </c>
      <c r="BI168" s="47">
        <f>IF(U168="nulová",N168,0)</f>
        <v>0</v>
      </c>
      <c r="BJ168" s="21" t="s">
        <v>86</v>
      </c>
      <c r="BK168" s="47">
        <f>ROUND(L168*K168,2)</f>
        <v>0</v>
      </c>
      <c r="BL168" s="21" t="s">
        <v>145</v>
      </c>
      <c r="BM168" s="21" t="s">
        <v>441</v>
      </c>
    </row>
    <row r="169" spans="1:65" s="10" customFormat="1" ht="25.5" customHeight="1">
      <c r="A169" s="180"/>
      <c r="B169" s="181"/>
      <c r="C169" s="182"/>
      <c r="D169" s="182"/>
      <c r="E169" s="183" t="s">
        <v>5</v>
      </c>
      <c r="F169" s="184" t="s">
        <v>442</v>
      </c>
      <c r="G169" s="185"/>
      <c r="H169" s="185"/>
      <c r="I169" s="185"/>
      <c r="J169" s="182"/>
      <c r="K169" s="186">
        <v>14.162000000000001</v>
      </c>
      <c r="L169" s="215"/>
      <c r="M169" s="215"/>
      <c r="N169" s="182"/>
      <c r="O169" s="182"/>
      <c r="P169" s="182"/>
      <c r="Q169" s="182"/>
      <c r="R169" s="187"/>
      <c r="S169" s="180"/>
      <c r="T169" s="188"/>
      <c r="U169" s="182"/>
      <c r="V169" s="182"/>
      <c r="W169" s="182"/>
      <c r="X169" s="182"/>
      <c r="Y169" s="182"/>
      <c r="Z169" s="182"/>
      <c r="AA169" s="189"/>
      <c r="AB169" s="180"/>
      <c r="AC169" s="180"/>
      <c r="AT169" s="48" t="s">
        <v>157</v>
      </c>
      <c r="AU169" s="48" t="s">
        <v>103</v>
      </c>
      <c r="AV169" s="10" t="s">
        <v>103</v>
      </c>
      <c r="AW169" s="10" t="s">
        <v>35</v>
      </c>
      <c r="AX169" s="10" t="s">
        <v>86</v>
      </c>
      <c r="AY169" s="48" t="s">
        <v>139</v>
      </c>
    </row>
    <row r="170" spans="1:65" s="1" customFormat="1" ht="25.5" customHeight="1">
      <c r="A170" s="74"/>
      <c r="B170" s="75"/>
      <c r="C170" s="170" t="s">
        <v>443</v>
      </c>
      <c r="D170" s="170" t="s">
        <v>141</v>
      </c>
      <c r="E170" s="171" t="s">
        <v>444</v>
      </c>
      <c r="F170" s="172" t="s">
        <v>445</v>
      </c>
      <c r="G170" s="172"/>
      <c r="H170" s="172"/>
      <c r="I170" s="172"/>
      <c r="J170" s="173" t="s">
        <v>144</v>
      </c>
      <c r="K170" s="174">
        <v>4.5</v>
      </c>
      <c r="L170" s="214"/>
      <c r="M170" s="214"/>
      <c r="N170" s="175">
        <f>ROUND(L170*K170,2)</f>
        <v>0</v>
      </c>
      <c r="O170" s="175"/>
      <c r="P170" s="175"/>
      <c r="Q170" s="175"/>
      <c r="R170" s="80"/>
      <c r="S170" s="74"/>
      <c r="T170" s="176" t="s">
        <v>5</v>
      </c>
      <c r="U170" s="177" t="s">
        <v>43</v>
      </c>
      <c r="V170" s="178">
        <v>1.6910000000000001</v>
      </c>
      <c r="W170" s="178">
        <f>V170*K170</f>
        <v>7.6095000000000006</v>
      </c>
      <c r="X170" s="178">
        <v>4.1529999999999997E-2</v>
      </c>
      <c r="Y170" s="178">
        <f>X170*K170</f>
        <v>0.186885</v>
      </c>
      <c r="Z170" s="178">
        <v>0</v>
      </c>
      <c r="AA170" s="179">
        <f>Z170*K170</f>
        <v>0</v>
      </c>
      <c r="AB170" s="74"/>
      <c r="AC170" s="74"/>
      <c r="AR170" s="21" t="s">
        <v>145</v>
      </c>
      <c r="AT170" s="21" t="s">
        <v>141</v>
      </c>
      <c r="AU170" s="21" t="s">
        <v>103</v>
      </c>
      <c r="AY170" s="21" t="s">
        <v>139</v>
      </c>
      <c r="BE170" s="47">
        <f>IF(U170="základní",N170,0)</f>
        <v>0</v>
      </c>
      <c r="BF170" s="47">
        <f>IF(U170="snížená",N170,0)</f>
        <v>0</v>
      </c>
      <c r="BG170" s="47">
        <f>IF(U170="zákl. přenesená",N170,0)</f>
        <v>0</v>
      </c>
      <c r="BH170" s="47">
        <f>IF(U170="sníž. přenesená",N170,0)</f>
        <v>0</v>
      </c>
      <c r="BI170" s="47">
        <f>IF(U170="nulová",N170,0)</f>
        <v>0</v>
      </c>
      <c r="BJ170" s="21" t="s">
        <v>86</v>
      </c>
      <c r="BK170" s="47">
        <f>ROUND(L170*K170,2)</f>
        <v>0</v>
      </c>
      <c r="BL170" s="21" t="s">
        <v>145</v>
      </c>
      <c r="BM170" s="21" t="s">
        <v>446</v>
      </c>
    </row>
    <row r="171" spans="1:65" s="10" customFormat="1" ht="16.5" customHeight="1">
      <c r="A171" s="180"/>
      <c r="B171" s="181"/>
      <c r="C171" s="182"/>
      <c r="D171" s="182"/>
      <c r="E171" s="183" t="s">
        <v>5</v>
      </c>
      <c r="F171" s="184" t="s">
        <v>447</v>
      </c>
      <c r="G171" s="185"/>
      <c r="H171" s="185"/>
      <c r="I171" s="185"/>
      <c r="J171" s="182"/>
      <c r="K171" s="186">
        <v>4.5</v>
      </c>
      <c r="L171" s="215"/>
      <c r="M171" s="215"/>
      <c r="N171" s="182"/>
      <c r="O171" s="182"/>
      <c r="P171" s="182"/>
      <c r="Q171" s="182"/>
      <c r="R171" s="187"/>
      <c r="S171" s="180"/>
      <c r="T171" s="188"/>
      <c r="U171" s="182"/>
      <c r="V171" s="182"/>
      <c r="W171" s="182"/>
      <c r="X171" s="182"/>
      <c r="Y171" s="182"/>
      <c r="Z171" s="182"/>
      <c r="AA171" s="189"/>
      <c r="AB171" s="180"/>
      <c r="AC171" s="180"/>
      <c r="AT171" s="48" t="s">
        <v>157</v>
      </c>
      <c r="AU171" s="48" t="s">
        <v>103</v>
      </c>
      <c r="AV171" s="10" t="s">
        <v>103</v>
      </c>
      <c r="AW171" s="10" t="s">
        <v>35</v>
      </c>
      <c r="AX171" s="10" t="s">
        <v>86</v>
      </c>
      <c r="AY171" s="48" t="s">
        <v>139</v>
      </c>
    </row>
    <row r="172" spans="1:65" s="1" customFormat="1" ht="38.25" customHeight="1">
      <c r="A172" s="74"/>
      <c r="B172" s="75"/>
      <c r="C172" s="170" t="s">
        <v>448</v>
      </c>
      <c r="D172" s="170" t="s">
        <v>141</v>
      </c>
      <c r="E172" s="171" t="s">
        <v>449</v>
      </c>
      <c r="F172" s="172" t="s">
        <v>450</v>
      </c>
      <c r="G172" s="172"/>
      <c r="H172" s="172"/>
      <c r="I172" s="172"/>
      <c r="J172" s="173" t="s">
        <v>154</v>
      </c>
      <c r="K172" s="174">
        <v>10.510999999999999</v>
      </c>
      <c r="L172" s="214"/>
      <c r="M172" s="214"/>
      <c r="N172" s="175">
        <f>ROUND(L172*K172,2)</f>
        <v>0</v>
      </c>
      <c r="O172" s="175"/>
      <c r="P172" s="175"/>
      <c r="Q172" s="175"/>
      <c r="R172" s="80"/>
      <c r="S172" s="74"/>
      <c r="T172" s="176" t="s">
        <v>5</v>
      </c>
      <c r="U172" s="177" t="s">
        <v>43</v>
      </c>
      <c r="V172" s="178">
        <v>2.3170000000000002</v>
      </c>
      <c r="W172" s="178">
        <f>V172*K172</f>
        <v>24.353987</v>
      </c>
      <c r="X172" s="178">
        <v>2.45329</v>
      </c>
      <c r="Y172" s="178">
        <f>X172*K172</f>
        <v>25.786531189999998</v>
      </c>
      <c r="Z172" s="178">
        <v>0</v>
      </c>
      <c r="AA172" s="179">
        <f>Z172*K172</f>
        <v>0</v>
      </c>
      <c r="AB172" s="74"/>
      <c r="AC172" s="74"/>
      <c r="AR172" s="21" t="s">
        <v>145</v>
      </c>
      <c r="AT172" s="21" t="s">
        <v>141</v>
      </c>
      <c r="AU172" s="21" t="s">
        <v>103</v>
      </c>
      <c r="AY172" s="21" t="s">
        <v>139</v>
      </c>
      <c r="BE172" s="47">
        <f>IF(U172="základní",N172,0)</f>
        <v>0</v>
      </c>
      <c r="BF172" s="47">
        <f>IF(U172="snížená",N172,0)</f>
        <v>0</v>
      </c>
      <c r="BG172" s="47">
        <f>IF(U172="zákl. přenesená",N172,0)</f>
        <v>0</v>
      </c>
      <c r="BH172" s="47">
        <f>IF(U172="sníž. přenesená",N172,0)</f>
        <v>0</v>
      </c>
      <c r="BI172" s="47">
        <f>IF(U172="nulová",N172,0)</f>
        <v>0</v>
      </c>
      <c r="BJ172" s="21" t="s">
        <v>86</v>
      </c>
      <c r="BK172" s="47">
        <f>ROUND(L172*K172,2)</f>
        <v>0</v>
      </c>
      <c r="BL172" s="21" t="s">
        <v>145</v>
      </c>
      <c r="BM172" s="21" t="s">
        <v>451</v>
      </c>
    </row>
    <row r="173" spans="1:65" s="10" customFormat="1" ht="16.5" customHeight="1">
      <c r="A173" s="180"/>
      <c r="B173" s="181"/>
      <c r="C173" s="182"/>
      <c r="D173" s="182"/>
      <c r="E173" s="183" t="s">
        <v>5</v>
      </c>
      <c r="F173" s="184" t="s">
        <v>195</v>
      </c>
      <c r="G173" s="185"/>
      <c r="H173" s="185"/>
      <c r="I173" s="185"/>
      <c r="J173" s="182"/>
      <c r="K173" s="186">
        <v>0.68400000000000005</v>
      </c>
      <c r="L173" s="215"/>
      <c r="M173" s="215"/>
      <c r="N173" s="182"/>
      <c r="O173" s="182"/>
      <c r="P173" s="182"/>
      <c r="Q173" s="182"/>
      <c r="R173" s="187"/>
      <c r="S173" s="180"/>
      <c r="T173" s="188"/>
      <c r="U173" s="182"/>
      <c r="V173" s="182"/>
      <c r="W173" s="182"/>
      <c r="X173" s="182"/>
      <c r="Y173" s="182"/>
      <c r="Z173" s="182"/>
      <c r="AA173" s="189"/>
      <c r="AB173" s="180"/>
      <c r="AC173" s="180"/>
      <c r="AT173" s="48" t="s">
        <v>157</v>
      </c>
      <c r="AU173" s="48" t="s">
        <v>103</v>
      </c>
      <c r="AV173" s="10" t="s">
        <v>103</v>
      </c>
      <c r="AW173" s="10" t="s">
        <v>35</v>
      </c>
      <c r="AX173" s="10" t="s">
        <v>78</v>
      </c>
      <c r="AY173" s="48" t="s">
        <v>139</v>
      </c>
    </row>
    <row r="174" spans="1:65" s="10" customFormat="1" ht="16.5" customHeight="1">
      <c r="A174" s="180"/>
      <c r="B174" s="181"/>
      <c r="C174" s="182"/>
      <c r="D174" s="182"/>
      <c r="E174" s="183" t="s">
        <v>5</v>
      </c>
      <c r="F174" s="190" t="s">
        <v>196</v>
      </c>
      <c r="G174" s="191"/>
      <c r="H174" s="191"/>
      <c r="I174" s="191"/>
      <c r="J174" s="182"/>
      <c r="K174" s="186">
        <v>0.55100000000000005</v>
      </c>
      <c r="L174" s="215"/>
      <c r="M174" s="215"/>
      <c r="N174" s="182"/>
      <c r="O174" s="182"/>
      <c r="P174" s="182"/>
      <c r="Q174" s="182"/>
      <c r="R174" s="187"/>
      <c r="S174" s="180"/>
      <c r="T174" s="188"/>
      <c r="U174" s="182"/>
      <c r="V174" s="182"/>
      <c r="W174" s="182"/>
      <c r="X174" s="182"/>
      <c r="Y174" s="182"/>
      <c r="Z174" s="182"/>
      <c r="AA174" s="189"/>
      <c r="AB174" s="180"/>
      <c r="AC174" s="180"/>
      <c r="AT174" s="48" t="s">
        <v>157</v>
      </c>
      <c r="AU174" s="48" t="s">
        <v>103</v>
      </c>
      <c r="AV174" s="10" t="s">
        <v>103</v>
      </c>
      <c r="AW174" s="10" t="s">
        <v>35</v>
      </c>
      <c r="AX174" s="10" t="s">
        <v>78</v>
      </c>
      <c r="AY174" s="48" t="s">
        <v>139</v>
      </c>
    </row>
    <row r="175" spans="1:65" s="10" customFormat="1" ht="16.5" customHeight="1">
      <c r="A175" s="180"/>
      <c r="B175" s="181"/>
      <c r="C175" s="182"/>
      <c r="D175" s="182"/>
      <c r="E175" s="183" t="s">
        <v>5</v>
      </c>
      <c r="F175" s="190" t="s">
        <v>197</v>
      </c>
      <c r="G175" s="191"/>
      <c r="H175" s="191"/>
      <c r="I175" s="191"/>
      <c r="J175" s="182"/>
      <c r="K175" s="186">
        <v>4.7880000000000003</v>
      </c>
      <c r="L175" s="215"/>
      <c r="M175" s="215"/>
      <c r="N175" s="182"/>
      <c r="O175" s="182"/>
      <c r="P175" s="182"/>
      <c r="Q175" s="182"/>
      <c r="R175" s="187"/>
      <c r="S175" s="180"/>
      <c r="T175" s="188"/>
      <c r="U175" s="182"/>
      <c r="V175" s="182"/>
      <c r="W175" s="182"/>
      <c r="X175" s="182"/>
      <c r="Y175" s="182"/>
      <c r="Z175" s="182"/>
      <c r="AA175" s="189"/>
      <c r="AB175" s="180"/>
      <c r="AC175" s="180"/>
      <c r="AT175" s="48" t="s">
        <v>157</v>
      </c>
      <c r="AU175" s="48" t="s">
        <v>103</v>
      </c>
      <c r="AV175" s="10" t="s">
        <v>103</v>
      </c>
      <c r="AW175" s="10" t="s">
        <v>35</v>
      </c>
      <c r="AX175" s="10" t="s">
        <v>78</v>
      </c>
      <c r="AY175" s="48" t="s">
        <v>139</v>
      </c>
    </row>
    <row r="176" spans="1:65" s="10" customFormat="1" ht="16.5" customHeight="1">
      <c r="A176" s="180"/>
      <c r="B176" s="181"/>
      <c r="C176" s="182"/>
      <c r="D176" s="182"/>
      <c r="E176" s="183" t="s">
        <v>5</v>
      </c>
      <c r="F176" s="190" t="s">
        <v>198</v>
      </c>
      <c r="G176" s="191"/>
      <c r="H176" s="191"/>
      <c r="I176" s="191"/>
      <c r="J176" s="182"/>
      <c r="K176" s="186">
        <v>0.36199999999999999</v>
      </c>
      <c r="L176" s="215"/>
      <c r="M176" s="215"/>
      <c r="N176" s="182"/>
      <c r="O176" s="182"/>
      <c r="P176" s="182"/>
      <c r="Q176" s="182"/>
      <c r="R176" s="187"/>
      <c r="S176" s="180"/>
      <c r="T176" s="188"/>
      <c r="U176" s="182"/>
      <c r="V176" s="182"/>
      <c r="W176" s="182"/>
      <c r="X176" s="182"/>
      <c r="Y176" s="182"/>
      <c r="Z176" s="182"/>
      <c r="AA176" s="189"/>
      <c r="AB176" s="180"/>
      <c r="AC176" s="180"/>
      <c r="AT176" s="48" t="s">
        <v>157</v>
      </c>
      <c r="AU176" s="48" t="s">
        <v>103</v>
      </c>
      <c r="AV176" s="10" t="s">
        <v>103</v>
      </c>
      <c r="AW176" s="10" t="s">
        <v>35</v>
      </c>
      <c r="AX176" s="10" t="s">
        <v>78</v>
      </c>
      <c r="AY176" s="48" t="s">
        <v>139</v>
      </c>
    </row>
    <row r="177" spans="1:65" s="10" customFormat="1" ht="16.5" customHeight="1">
      <c r="A177" s="180"/>
      <c r="B177" s="181"/>
      <c r="C177" s="182"/>
      <c r="D177" s="182"/>
      <c r="E177" s="183" t="s">
        <v>5</v>
      </c>
      <c r="F177" s="190" t="s">
        <v>199</v>
      </c>
      <c r="G177" s="191"/>
      <c r="H177" s="191"/>
      <c r="I177" s="191"/>
      <c r="J177" s="182"/>
      <c r="K177" s="186">
        <v>0.35899999999999999</v>
      </c>
      <c r="L177" s="215"/>
      <c r="M177" s="215"/>
      <c r="N177" s="182"/>
      <c r="O177" s="182"/>
      <c r="P177" s="182"/>
      <c r="Q177" s="182"/>
      <c r="R177" s="187"/>
      <c r="S177" s="180"/>
      <c r="T177" s="188"/>
      <c r="U177" s="182"/>
      <c r="V177" s="182"/>
      <c r="W177" s="182"/>
      <c r="X177" s="182"/>
      <c r="Y177" s="182"/>
      <c r="Z177" s="182"/>
      <c r="AA177" s="189"/>
      <c r="AB177" s="180"/>
      <c r="AC177" s="180"/>
      <c r="AT177" s="48" t="s">
        <v>157</v>
      </c>
      <c r="AU177" s="48" t="s">
        <v>103</v>
      </c>
      <c r="AV177" s="10" t="s">
        <v>103</v>
      </c>
      <c r="AW177" s="10" t="s">
        <v>35</v>
      </c>
      <c r="AX177" s="10" t="s">
        <v>78</v>
      </c>
      <c r="AY177" s="48" t="s">
        <v>139</v>
      </c>
    </row>
    <row r="178" spans="1:65" s="10" customFormat="1" ht="16.5" customHeight="1">
      <c r="A178" s="180"/>
      <c r="B178" s="181"/>
      <c r="C178" s="182"/>
      <c r="D178" s="182"/>
      <c r="E178" s="183" t="s">
        <v>5</v>
      </c>
      <c r="F178" s="190" t="s">
        <v>200</v>
      </c>
      <c r="G178" s="191"/>
      <c r="H178" s="191"/>
      <c r="I178" s="191"/>
      <c r="J178" s="182"/>
      <c r="K178" s="186">
        <v>0.24299999999999999</v>
      </c>
      <c r="L178" s="215"/>
      <c r="M178" s="215"/>
      <c r="N178" s="182"/>
      <c r="O178" s="182"/>
      <c r="P178" s="182"/>
      <c r="Q178" s="182"/>
      <c r="R178" s="187"/>
      <c r="S178" s="180"/>
      <c r="T178" s="188"/>
      <c r="U178" s="182"/>
      <c r="V178" s="182"/>
      <c r="W178" s="182"/>
      <c r="X178" s="182"/>
      <c r="Y178" s="182"/>
      <c r="Z178" s="182"/>
      <c r="AA178" s="189"/>
      <c r="AB178" s="180"/>
      <c r="AC178" s="180"/>
      <c r="AT178" s="48" t="s">
        <v>157</v>
      </c>
      <c r="AU178" s="48" t="s">
        <v>103</v>
      </c>
      <c r="AV178" s="10" t="s">
        <v>103</v>
      </c>
      <c r="AW178" s="10" t="s">
        <v>35</v>
      </c>
      <c r="AX178" s="10" t="s">
        <v>78</v>
      </c>
      <c r="AY178" s="48" t="s">
        <v>139</v>
      </c>
    </row>
    <row r="179" spans="1:65" s="10" customFormat="1" ht="16.5" customHeight="1">
      <c r="A179" s="180"/>
      <c r="B179" s="181"/>
      <c r="C179" s="182"/>
      <c r="D179" s="182"/>
      <c r="E179" s="183" t="s">
        <v>5</v>
      </c>
      <c r="F179" s="190" t="s">
        <v>201</v>
      </c>
      <c r="G179" s="191"/>
      <c r="H179" s="191"/>
      <c r="I179" s="191"/>
      <c r="J179" s="182"/>
      <c r="K179" s="186">
        <v>0.62</v>
      </c>
      <c r="L179" s="215"/>
      <c r="M179" s="215"/>
      <c r="N179" s="182"/>
      <c r="O179" s="182"/>
      <c r="P179" s="182"/>
      <c r="Q179" s="182"/>
      <c r="R179" s="187"/>
      <c r="S179" s="180"/>
      <c r="T179" s="188"/>
      <c r="U179" s="182"/>
      <c r="V179" s="182"/>
      <c r="W179" s="182"/>
      <c r="X179" s="182"/>
      <c r="Y179" s="182"/>
      <c r="Z179" s="182"/>
      <c r="AA179" s="189"/>
      <c r="AB179" s="180"/>
      <c r="AC179" s="180"/>
      <c r="AT179" s="48" t="s">
        <v>157</v>
      </c>
      <c r="AU179" s="48" t="s">
        <v>103</v>
      </c>
      <c r="AV179" s="10" t="s">
        <v>103</v>
      </c>
      <c r="AW179" s="10" t="s">
        <v>35</v>
      </c>
      <c r="AX179" s="10" t="s">
        <v>78</v>
      </c>
      <c r="AY179" s="48" t="s">
        <v>139</v>
      </c>
    </row>
    <row r="180" spans="1:65" s="10" customFormat="1" ht="16.5" customHeight="1">
      <c r="A180" s="180"/>
      <c r="B180" s="181"/>
      <c r="C180" s="182"/>
      <c r="D180" s="182"/>
      <c r="E180" s="183" t="s">
        <v>5</v>
      </c>
      <c r="F180" s="190" t="s">
        <v>202</v>
      </c>
      <c r="G180" s="191"/>
      <c r="H180" s="191"/>
      <c r="I180" s="191"/>
      <c r="J180" s="182"/>
      <c r="K180" s="186">
        <v>2.5289999999999999</v>
      </c>
      <c r="L180" s="215"/>
      <c r="M180" s="215"/>
      <c r="N180" s="182"/>
      <c r="O180" s="182"/>
      <c r="P180" s="182"/>
      <c r="Q180" s="182"/>
      <c r="R180" s="187"/>
      <c r="S180" s="180"/>
      <c r="T180" s="188"/>
      <c r="U180" s="182"/>
      <c r="V180" s="182"/>
      <c r="W180" s="182"/>
      <c r="X180" s="182"/>
      <c r="Y180" s="182"/>
      <c r="Z180" s="182"/>
      <c r="AA180" s="189"/>
      <c r="AB180" s="180"/>
      <c r="AC180" s="180"/>
      <c r="AT180" s="48" t="s">
        <v>157</v>
      </c>
      <c r="AU180" s="48" t="s">
        <v>103</v>
      </c>
      <c r="AV180" s="10" t="s">
        <v>103</v>
      </c>
      <c r="AW180" s="10" t="s">
        <v>35</v>
      </c>
      <c r="AX180" s="10" t="s">
        <v>78</v>
      </c>
      <c r="AY180" s="48" t="s">
        <v>139</v>
      </c>
    </row>
    <row r="181" spans="1:65" s="10" customFormat="1" ht="16.5" customHeight="1">
      <c r="A181" s="180"/>
      <c r="B181" s="181"/>
      <c r="C181" s="182"/>
      <c r="D181" s="182"/>
      <c r="E181" s="183" t="s">
        <v>5</v>
      </c>
      <c r="F181" s="190" t="s">
        <v>203</v>
      </c>
      <c r="G181" s="191"/>
      <c r="H181" s="191"/>
      <c r="I181" s="191"/>
      <c r="J181" s="182"/>
      <c r="K181" s="186">
        <v>0.375</v>
      </c>
      <c r="L181" s="215"/>
      <c r="M181" s="215"/>
      <c r="N181" s="182"/>
      <c r="O181" s="182"/>
      <c r="P181" s="182"/>
      <c r="Q181" s="182"/>
      <c r="R181" s="187"/>
      <c r="S181" s="180"/>
      <c r="T181" s="188"/>
      <c r="U181" s="182"/>
      <c r="V181" s="182"/>
      <c r="W181" s="182"/>
      <c r="X181" s="182"/>
      <c r="Y181" s="182"/>
      <c r="Z181" s="182"/>
      <c r="AA181" s="189"/>
      <c r="AB181" s="180"/>
      <c r="AC181" s="180"/>
      <c r="AT181" s="48" t="s">
        <v>157</v>
      </c>
      <c r="AU181" s="48" t="s">
        <v>103</v>
      </c>
      <c r="AV181" s="10" t="s">
        <v>103</v>
      </c>
      <c r="AW181" s="10" t="s">
        <v>35</v>
      </c>
      <c r="AX181" s="10" t="s">
        <v>78</v>
      </c>
      <c r="AY181" s="48" t="s">
        <v>139</v>
      </c>
    </row>
    <row r="182" spans="1:65" s="11" customFormat="1" ht="16.5" customHeight="1">
      <c r="A182" s="192"/>
      <c r="B182" s="193"/>
      <c r="C182" s="194"/>
      <c r="D182" s="194"/>
      <c r="E182" s="195" t="s">
        <v>5</v>
      </c>
      <c r="F182" s="196" t="s">
        <v>166</v>
      </c>
      <c r="G182" s="197"/>
      <c r="H182" s="197"/>
      <c r="I182" s="197"/>
      <c r="J182" s="194"/>
      <c r="K182" s="198">
        <v>10.510999999999999</v>
      </c>
      <c r="L182" s="216"/>
      <c r="M182" s="216"/>
      <c r="N182" s="194"/>
      <c r="O182" s="194"/>
      <c r="P182" s="194"/>
      <c r="Q182" s="194"/>
      <c r="R182" s="199"/>
      <c r="S182" s="192"/>
      <c r="T182" s="200"/>
      <c r="U182" s="194"/>
      <c r="V182" s="194"/>
      <c r="W182" s="194"/>
      <c r="X182" s="194"/>
      <c r="Y182" s="194"/>
      <c r="Z182" s="194"/>
      <c r="AA182" s="201"/>
      <c r="AB182" s="192"/>
      <c r="AC182" s="192"/>
      <c r="AT182" s="49" t="s">
        <v>157</v>
      </c>
      <c r="AU182" s="49" t="s">
        <v>103</v>
      </c>
      <c r="AV182" s="11" t="s">
        <v>145</v>
      </c>
      <c r="AW182" s="11" t="s">
        <v>35</v>
      </c>
      <c r="AX182" s="11" t="s">
        <v>86</v>
      </c>
      <c r="AY182" s="49" t="s">
        <v>139</v>
      </c>
    </row>
    <row r="183" spans="1:65" s="1" customFormat="1" ht="16.5" customHeight="1">
      <c r="A183" s="74"/>
      <c r="B183" s="75"/>
      <c r="C183" s="170" t="s">
        <v>452</v>
      </c>
      <c r="D183" s="170" t="s">
        <v>141</v>
      </c>
      <c r="E183" s="171" t="s">
        <v>453</v>
      </c>
      <c r="F183" s="172" t="s">
        <v>454</v>
      </c>
      <c r="G183" s="172"/>
      <c r="H183" s="172"/>
      <c r="I183" s="172"/>
      <c r="J183" s="173" t="s">
        <v>260</v>
      </c>
      <c r="K183" s="174">
        <v>0.373</v>
      </c>
      <c r="L183" s="214"/>
      <c r="M183" s="214"/>
      <c r="N183" s="175">
        <f>ROUND(L183*K183,2)</f>
        <v>0</v>
      </c>
      <c r="O183" s="175"/>
      <c r="P183" s="175"/>
      <c r="Q183" s="175"/>
      <c r="R183" s="80"/>
      <c r="S183" s="74"/>
      <c r="T183" s="176" t="s">
        <v>5</v>
      </c>
      <c r="U183" s="177" t="s">
        <v>43</v>
      </c>
      <c r="V183" s="178">
        <v>15.231</v>
      </c>
      <c r="W183" s="178">
        <f>V183*K183</f>
        <v>5.6811629999999997</v>
      </c>
      <c r="X183" s="178">
        <v>1.06277</v>
      </c>
      <c r="Y183" s="178">
        <f>X183*K183</f>
        <v>0.39641321000000002</v>
      </c>
      <c r="Z183" s="178">
        <v>0</v>
      </c>
      <c r="AA183" s="179">
        <f>Z183*K183</f>
        <v>0</v>
      </c>
      <c r="AB183" s="74"/>
      <c r="AC183" s="74"/>
      <c r="AR183" s="21" t="s">
        <v>145</v>
      </c>
      <c r="AT183" s="21" t="s">
        <v>141</v>
      </c>
      <c r="AU183" s="21" t="s">
        <v>103</v>
      </c>
      <c r="AY183" s="21" t="s">
        <v>139</v>
      </c>
      <c r="BE183" s="47">
        <f>IF(U183="základní",N183,0)</f>
        <v>0</v>
      </c>
      <c r="BF183" s="47">
        <f>IF(U183="snížená",N183,0)</f>
        <v>0</v>
      </c>
      <c r="BG183" s="47">
        <f>IF(U183="zákl. přenesená",N183,0)</f>
        <v>0</v>
      </c>
      <c r="BH183" s="47">
        <f>IF(U183="sníž. přenesená",N183,0)</f>
        <v>0</v>
      </c>
      <c r="BI183" s="47">
        <f>IF(U183="nulová",N183,0)</f>
        <v>0</v>
      </c>
      <c r="BJ183" s="21" t="s">
        <v>86</v>
      </c>
      <c r="BK183" s="47">
        <f>ROUND(L183*K183,2)</f>
        <v>0</v>
      </c>
      <c r="BL183" s="21" t="s">
        <v>145</v>
      </c>
      <c r="BM183" s="21" t="s">
        <v>455</v>
      </c>
    </row>
    <row r="184" spans="1:65" s="10" customFormat="1" ht="16.5" customHeight="1">
      <c r="A184" s="180"/>
      <c r="B184" s="181"/>
      <c r="C184" s="182"/>
      <c r="D184" s="182"/>
      <c r="E184" s="183" t="s">
        <v>5</v>
      </c>
      <c r="F184" s="184" t="s">
        <v>456</v>
      </c>
      <c r="G184" s="185"/>
      <c r="H184" s="185"/>
      <c r="I184" s="185"/>
      <c r="J184" s="182"/>
      <c r="K184" s="186">
        <v>0.373</v>
      </c>
      <c r="L184" s="215"/>
      <c r="M184" s="215"/>
      <c r="N184" s="182"/>
      <c r="O184" s="182"/>
      <c r="P184" s="182"/>
      <c r="Q184" s="182"/>
      <c r="R184" s="187"/>
      <c r="S184" s="180"/>
      <c r="T184" s="188"/>
      <c r="U184" s="182"/>
      <c r="V184" s="182"/>
      <c r="W184" s="182"/>
      <c r="X184" s="182"/>
      <c r="Y184" s="182"/>
      <c r="Z184" s="182"/>
      <c r="AA184" s="189"/>
      <c r="AB184" s="180"/>
      <c r="AC184" s="180"/>
      <c r="AT184" s="48" t="s">
        <v>157</v>
      </c>
      <c r="AU184" s="48" t="s">
        <v>103</v>
      </c>
      <c r="AV184" s="10" t="s">
        <v>103</v>
      </c>
      <c r="AW184" s="10" t="s">
        <v>35</v>
      </c>
      <c r="AX184" s="10" t="s">
        <v>86</v>
      </c>
      <c r="AY184" s="48" t="s">
        <v>139</v>
      </c>
    </row>
    <row r="185" spans="1:65" s="1" customFormat="1" ht="25.5" customHeight="1">
      <c r="A185" s="74"/>
      <c r="B185" s="75"/>
      <c r="C185" s="170" t="s">
        <v>457</v>
      </c>
      <c r="D185" s="170" t="s">
        <v>141</v>
      </c>
      <c r="E185" s="171" t="s">
        <v>458</v>
      </c>
      <c r="F185" s="172" t="s">
        <v>459</v>
      </c>
      <c r="G185" s="172"/>
      <c r="H185" s="172"/>
      <c r="I185" s="172"/>
      <c r="J185" s="173" t="s">
        <v>460</v>
      </c>
      <c r="K185" s="174">
        <v>1</v>
      </c>
      <c r="L185" s="214"/>
      <c r="M185" s="214"/>
      <c r="N185" s="175">
        <f>ROUND(L185*K185,2)</f>
        <v>0</v>
      </c>
      <c r="O185" s="175"/>
      <c r="P185" s="175"/>
      <c r="Q185" s="175"/>
      <c r="R185" s="80"/>
      <c r="S185" s="74"/>
      <c r="T185" s="176" t="s">
        <v>5</v>
      </c>
      <c r="U185" s="177" t="s">
        <v>43</v>
      </c>
      <c r="V185" s="178">
        <v>0</v>
      </c>
      <c r="W185" s="178">
        <f>V185*K185</f>
        <v>0</v>
      </c>
      <c r="X185" s="178">
        <v>0</v>
      </c>
      <c r="Y185" s="178">
        <f>X185*K185</f>
        <v>0</v>
      </c>
      <c r="Z185" s="178">
        <v>0</v>
      </c>
      <c r="AA185" s="179">
        <f>Z185*K185</f>
        <v>0</v>
      </c>
      <c r="AB185" s="74"/>
      <c r="AC185" s="74"/>
      <c r="AR185" s="21" t="s">
        <v>145</v>
      </c>
      <c r="AT185" s="21" t="s">
        <v>141</v>
      </c>
      <c r="AU185" s="21" t="s">
        <v>103</v>
      </c>
      <c r="AY185" s="21" t="s">
        <v>139</v>
      </c>
      <c r="BE185" s="47">
        <f>IF(U185="základní",N185,0)</f>
        <v>0</v>
      </c>
      <c r="BF185" s="47">
        <f>IF(U185="snížená",N185,0)</f>
        <v>0</v>
      </c>
      <c r="BG185" s="47">
        <f>IF(U185="zákl. přenesená",N185,0)</f>
        <v>0</v>
      </c>
      <c r="BH185" s="47">
        <f>IF(U185="sníž. přenesená",N185,0)</f>
        <v>0</v>
      </c>
      <c r="BI185" s="47">
        <f>IF(U185="nulová",N185,0)</f>
        <v>0</v>
      </c>
      <c r="BJ185" s="21" t="s">
        <v>86</v>
      </c>
      <c r="BK185" s="47">
        <f>ROUND(L185*K185,2)</f>
        <v>0</v>
      </c>
      <c r="BL185" s="21" t="s">
        <v>145</v>
      </c>
      <c r="BM185" s="21" t="s">
        <v>461</v>
      </c>
    </row>
    <row r="186" spans="1:65" s="1" customFormat="1" ht="25.5" customHeight="1">
      <c r="A186" s="74"/>
      <c r="B186" s="75"/>
      <c r="C186" s="170" t="s">
        <v>462</v>
      </c>
      <c r="D186" s="170" t="s">
        <v>141</v>
      </c>
      <c r="E186" s="171" t="s">
        <v>463</v>
      </c>
      <c r="F186" s="172" t="s">
        <v>464</v>
      </c>
      <c r="G186" s="172"/>
      <c r="H186" s="172"/>
      <c r="I186" s="172"/>
      <c r="J186" s="173" t="s">
        <v>144</v>
      </c>
      <c r="K186" s="174">
        <v>64.018000000000001</v>
      </c>
      <c r="L186" s="214"/>
      <c r="M186" s="214"/>
      <c r="N186" s="175">
        <f>ROUND(L186*K186,2)</f>
        <v>0</v>
      </c>
      <c r="O186" s="175"/>
      <c r="P186" s="175"/>
      <c r="Q186" s="175"/>
      <c r="R186" s="80"/>
      <c r="S186" s="74"/>
      <c r="T186" s="176" t="s">
        <v>5</v>
      </c>
      <c r="U186" s="177" t="s">
        <v>43</v>
      </c>
      <c r="V186" s="178">
        <v>0.29399999999999998</v>
      </c>
      <c r="W186" s="178">
        <f>V186*K186</f>
        <v>18.821292</v>
      </c>
      <c r="X186" s="178">
        <v>3.78E-2</v>
      </c>
      <c r="Y186" s="178">
        <f>X186*K186</f>
        <v>2.4198804000000003</v>
      </c>
      <c r="Z186" s="178">
        <v>0</v>
      </c>
      <c r="AA186" s="179">
        <f>Z186*K186</f>
        <v>0</v>
      </c>
      <c r="AB186" s="74"/>
      <c r="AC186" s="74"/>
      <c r="AR186" s="21" t="s">
        <v>145</v>
      </c>
      <c r="AT186" s="21" t="s">
        <v>141</v>
      </c>
      <c r="AU186" s="21" t="s">
        <v>103</v>
      </c>
      <c r="AY186" s="21" t="s">
        <v>139</v>
      </c>
      <c r="BE186" s="47">
        <f>IF(U186="základní",N186,0)</f>
        <v>0</v>
      </c>
      <c r="BF186" s="47">
        <f>IF(U186="snížená",N186,0)</f>
        <v>0</v>
      </c>
      <c r="BG186" s="47">
        <f>IF(U186="zákl. přenesená",N186,0)</f>
        <v>0</v>
      </c>
      <c r="BH186" s="47">
        <f>IF(U186="sníž. přenesená",N186,0)</f>
        <v>0</v>
      </c>
      <c r="BI186" s="47">
        <f>IF(U186="nulová",N186,0)</f>
        <v>0</v>
      </c>
      <c r="BJ186" s="21" t="s">
        <v>86</v>
      </c>
      <c r="BK186" s="47">
        <f>ROUND(L186*K186,2)</f>
        <v>0</v>
      </c>
      <c r="BL186" s="21" t="s">
        <v>145</v>
      </c>
      <c r="BM186" s="21" t="s">
        <v>465</v>
      </c>
    </row>
    <row r="187" spans="1:65" s="12" customFormat="1" ht="16.5" customHeight="1">
      <c r="A187" s="290"/>
      <c r="B187" s="291"/>
      <c r="C187" s="292"/>
      <c r="D187" s="292"/>
      <c r="E187" s="293" t="s">
        <v>5</v>
      </c>
      <c r="F187" s="294" t="s">
        <v>466</v>
      </c>
      <c r="G187" s="295"/>
      <c r="H187" s="295"/>
      <c r="I187" s="295"/>
      <c r="J187" s="292"/>
      <c r="K187" s="293" t="s">
        <v>5</v>
      </c>
      <c r="L187" s="303"/>
      <c r="M187" s="303"/>
      <c r="N187" s="292"/>
      <c r="O187" s="292"/>
      <c r="P187" s="292"/>
      <c r="Q187" s="292"/>
      <c r="R187" s="296"/>
      <c r="S187" s="290"/>
      <c r="T187" s="297"/>
      <c r="U187" s="292"/>
      <c r="V187" s="292"/>
      <c r="W187" s="292"/>
      <c r="X187" s="292"/>
      <c r="Y187" s="292"/>
      <c r="Z187" s="292"/>
      <c r="AA187" s="298"/>
      <c r="AB187" s="290"/>
      <c r="AC187" s="290"/>
      <c r="AT187" s="53" t="s">
        <v>157</v>
      </c>
      <c r="AU187" s="53" t="s">
        <v>103</v>
      </c>
      <c r="AV187" s="12" t="s">
        <v>86</v>
      </c>
      <c r="AW187" s="12" t="s">
        <v>35</v>
      </c>
      <c r="AX187" s="12" t="s">
        <v>78</v>
      </c>
      <c r="AY187" s="53" t="s">
        <v>139</v>
      </c>
    </row>
    <row r="188" spans="1:65" s="10" customFormat="1" ht="16.5" customHeight="1">
      <c r="A188" s="180"/>
      <c r="B188" s="181"/>
      <c r="C188" s="182"/>
      <c r="D188" s="182"/>
      <c r="E188" s="183" t="s">
        <v>5</v>
      </c>
      <c r="F188" s="190" t="s">
        <v>467</v>
      </c>
      <c r="G188" s="191"/>
      <c r="H188" s="191"/>
      <c r="I188" s="191"/>
      <c r="J188" s="182"/>
      <c r="K188" s="186">
        <v>64.018000000000001</v>
      </c>
      <c r="L188" s="215"/>
      <c r="M188" s="215"/>
      <c r="N188" s="182"/>
      <c r="O188" s="182"/>
      <c r="P188" s="182"/>
      <c r="Q188" s="182"/>
      <c r="R188" s="187"/>
      <c r="S188" s="180"/>
      <c r="T188" s="188"/>
      <c r="U188" s="182"/>
      <c r="V188" s="182"/>
      <c r="W188" s="182"/>
      <c r="X188" s="182"/>
      <c r="Y188" s="182"/>
      <c r="Z188" s="182"/>
      <c r="AA188" s="189"/>
      <c r="AB188" s="180"/>
      <c r="AC188" s="180"/>
      <c r="AT188" s="48" t="s">
        <v>157</v>
      </c>
      <c r="AU188" s="48" t="s">
        <v>103</v>
      </c>
      <c r="AV188" s="10" t="s">
        <v>103</v>
      </c>
      <c r="AW188" s="10" t="s">
        <v>35</v>
      </c>
      <c r="AX188" s="10" t="s">
        <v>86</v>
      </c>
      <c r="AY188" s="48" t="s">
        <v>139</v>
      </c>
    </row>
    <row r="189" spans="1:65" s="1" customFormat="1" ht="25.5" customHeight="1">
      <c r="A189" s="74"/>
      <c r="B189" s="75"/>
      <c r="C189" s="170" t="s">
        <v>468</v>
      </c>
      <c r="D189" s="170" t="s">
        <v>141</v>
      </c>
      <c r="E189" s="171" t="s">
        <v>469</v>
      </c>
      <c r="F189" s="172" t="s">
        <v>470</v>
      </c>
      <c r="G189" s="172"/>
      <c r="H189" s="172"/>
      <c r="I189" s="172"/>
      <c r="J189" s="173" t="s">
        <v>144</v>
      </c>
      <c r="K189" s="174">
        <v>6.04</v>
      </c>
      <c r="L189" s="214"/>
      <c r="M189" s="214"/>
      <c r="N189" s="175">
        <f>ROUND(L189*K189,2)</f>
        <v>0</v>
      </c>
      <c r="O189" s="175"/>
      <c r="P189" s="175"/>
      <c r="Q189" s="175"/>
      <c r="R189" s="80"/>
      <c r="S189" s="74"/>
      <c r="T189" s="176" t="s">
        <v>5</v>
      </c>
      <c r="U189" s="177" t="s">
        <v>43</v>
      </c>
      <c r="V189" s="178">
        <v>0.34599999999999997</v>
      </c>
      <c r="W189" s="178">
        <f>V189*K189</f>
        <v>2.0898399999999997</v>
      </c>
      <c r="X189" s="178">
        <v>5.67E-2</v>
      </c>
      <c r="Y189" s="178">
        <f>X189*K189</f>
        <v>0.34246799999999999</v>
      </c>
      <c r="Z189" s="178">
        <v>0</v>
      </c>
      <c r="AA189" s="179">
        <f>Z189*K189</f>
        <v>0</v>
      </c>
      <c r="AB189" s="74"/>
      <c r="AC189" s="74"/>
      <c r="AR189" s="21" t="s">
        <v>145</v>
      </c>
      <c r="AT189" s="21" t="s">
        <v>141</v>
      </c>
      <c r="AU189" s="21" t="s">
        <v>103</v>
      </c>
      <c r="AY189" s="21" t="s">
        <v>139</v>
      </c>
      <c r="BE189" s="47">
        <f>IF(U189="základní",N189,0)</f>
        <v>0</v>
      </c>
      <c r="BF189" s="47">
        <f>IF(U189="snížená",N189,0)</f>
        <v>0</v>
      </c>
      <c r="BG189" s="47">
        <f>IF(U189="zákl. přenesená",N189,0)</f>
        <v>0</v>
      </c>
      <c r="BH189" s="47">
        <f>IF(U189="sníž. přenesená",N189,0)</f>
        <v>0</v>
      </c>
      <c r="BI189" s="47">
        <f>IF(U189="nulová",N189,0)</f>
        <v>0</v>
      </c>
      <c r="BJ189" s="21" t="s">
        <v>86</v>
      </c>
      <c r="BK189" s="47">
        <f>ROUND(L189*K189,2)</f>
        <v>0</v>
      </c>
      <c r="BL189" s="21" t="s">
        <v>145</v>
      </c>
      <c r="BM189" s="21" t="s">
        <v>471</v>
      </c>
    </row>
    <row r="190" spans="1:65" s="12" customFormat="1" ht="16.5" customHeight="1">
      <c r="A190" s="290"/>
      <c r="B190" s="291"/>
      <c r="C190" s="292"/>
      <c r="D190" s="292"/>
      <c r="E190" s="293" t="s">
        <v>5</v>
      </c>
      <c r="F190" s="294" t="s">
        <v>472</v>
      </c>
      <c r="G190" s="295"/>
      <c r="H190" s="295"/>
      <c r="I190" s="295"/>
      <c r="J190" s="292"/>
      <c r="K190" s="293" t="s">
        <v>5</v>
      </c>
      <c r="L190" s="303"/>
      <c r="M190" s="303"/>
      <c r="N190" s="292"/>
      <c r="O190" s="292"/>
      <c r="P190" s="292"/>
      <c r="Q190" s="292"/>
      <c r="R190" s="296"/>
      <c r="S190" s="290"/>
      <c r="T190" s="297"/>
      <c r="U190" s="292"/>
      <c r="V190" s="292"/>
      <c r="W190" s="292"/>
      <c r="X190" s="292"/>
      <c r="Y190" s="292"/>
      <c r="Z190" s="292"/>
      <c r="AA190" s="298"/>
      <c r="AB190" s="290"/>
      <c r="AC190" s="290"/>
      <c r="AT190" s="53" t="s">
        <v>157</v>
      </c>
      <c r="AU190" s="53" t="s">
        <v>103</v>
      </c>
      <c r="AV190" s="12" t="s">
        <v>86</v>
      </c>
      <c r="AW190" s="12" t="s">
        <v>35</v>
      </c>
      <c r="AX190" s="12" t="s">
        <v>78</v>
      </c>
      <c r="AY190" s="53" t="s">
        <v>139</v>
      </c>
    </row>
    <row r="191" spans="1:65" s="10" customFormat="1" ht="16.5" customHeight="1">
      <c r="A191" s="180"/>
      <c r="B191" s="181"/>
      <c r="C191" s="182"/>
      <c r="D191" s="182"/>
      <c r="E191" s="183" t="s">
        <v>5</v>
      </c>
      <c r="F191" s="190" t="s">
        <v>473</v>
      </c>
      <c r="G191" s="191"/>
      <c r="H191" s="191"/>
      <c r="I191" s="191"/>
      <c r="J191" s="182"/>
      <c r="K191" s="186">
        <v>1.85</v>
      </c>
      <c r="L191" s="215"/>
      <c r="M191" s="215"/>
      <c r="N191" s="182"/>
      <c r="O191" s="182"/>
      <c r="P191" s="182"/>
      <c r="Q191" s="182"/>
      <c r="R191" s="187"/>
      <c r="S191" s="180"/>
      <c r="T191" s="188"/>
      <c r="U191" s="182"/>
      <c r="V191" s="182"/>
      <c r="W191" s="182"/>
      <c r="X191" s="182"/>
      <c r="Y191" s="182"/>
      <c r="Z191" s="182"/>
      <c r="AA191" s="189"/>
      <c r="AB191" s="180"/>
      <c r="AC191" s="180"/>
      <c r="AT191" s="48" t="s">
        <v>157</v>
      </c>
      <c r="AU191" s="48" t="s">
        <v>103</v>
      </c>
      <c r="AV191" s="10" t="s">
        <v>103</v>
      </c>
      <c r="AW191" s="10" t="s">
        <v>35</v>
      </c>
      <c r="AX191" s="10" t="s">
        <v>78</v>
      </c>
      <c r="AY191" s="48" t="s">
        <v>139</v>
      </c>
    </row>
    <row r="192" spans="1:65" s="10" customFormat="1" ht="16.5" customHeight="1">
      <c r="A192" s="180"/>
      <c r="B192" s="181"/>
      <c r="C192" s="182"/>
      <c r="D192" s="182"/>
      <c r="E192" s="183" t="s">
        <v>5</v>
      </c>
      <c r="F192" s="190" t="s">
        <v>474</v>
      </c>
      <c r="G192" s="191"/>
      <c r="H192" s="191"/>
      <c r="I192" s="191"/>
      <c r="J192" s="182"/>
      <c r="K192" s="186">
        <v>1.62</v>
      </c>
      <c r="L192" s="215"/>
      <c r="M192" s="215"/>
      <c r="N192" s="182"/>
      <c r="O192" s="182"/>
      <c r="P192" s="182"/>
      <c r="Q192" s="182"/>
      <c r="R192" s="187"/>
      <c r="S192" s="180"/>
      <c r="T192" s="188"/>
      <c r="U192" s="182"/>
      <c r="V192" s="182"/>
      <c r="W192" s="182"/>
      <c r="X192" s="182"/>
      <c r="Y192" s="182"/>
      <c r="Z192" s="182"/>
      <c r="AA192" s="189"/>
      <c r="AB192" s="180"/>
      <c r="AC192" s="180"/>
      <c r="AT192" s="48" t="s">
        <v>157</v>
      </c>
      <c r="AU192" s="48" t="s">
        <v>103</v>
      </c>
      <c r="AV192" s="10" t="s">
        <v>103</v>
      </c>
      <c r="AW192" s="10" t="s">
        <v>35</v>
      </c>
      <c r="AX192" s="10" t="s">
        <v>78</v>
      </c>
      <c r="AY192" s="48" t="s">
        <v>139</v>
      </c>
    </row>
    <row r="193" spans="1:65" s="10" customFormat="1" ht="16.5" customHeight="1">
      <c r="A193" s="180"/>
      <c r="B193" s="181"/>
      <c r="C193" s="182"/>
      <c r="D193" s="182"/>
      <c r="E193" s="183" t="s">
        <v>5</v>
      </c>
      <c r="F193" s="190" t="s">
        <v>475</v>
      </c>
      <c r="G193" s="191"/>
      <c r="H193" s="191"/>
      <c r="I193" s="191"/>
      <c r="J193" s="182"/>
      <c r="K193" s="186">
        <v>2.57</v>
      </c>
      <c r="L193" s="215"/>
      <c r="M193" s="215"/>
      <c r="N193" s="182"/>
      <c r="O193" s="182"/>
      <c r="P193" s="182"/>
      <c r="Q193" s="182"/>
      <c r="R193" s="187"/>
      <c r="S193" s="180"/>
      <c r="T193" s="188"/>
      <c r="U193" s="182"/>
      <c r="V193" s="182"/>
      <c r="W193" s="182"/>
      <c r="X193" s="182"/>
      <c r="Y193" s="182"/>
      <c r="Z193" s="182"/>
      <c r="AA193" s="189"/>
      <c r="AB193" s="180"/>
      <c r="AC193" s="180"/>
      <c r="AT193" s="48" t="s">
        <v>157</v>
      </c>
      <c r="AU193" s="48" t="s">
        <v>103</v>
      </c>
      <c r="AV193" s="10" t="s">
        <v>103</v>
      </c>
      <c r="AW193" s="10" t="s">
        <v>35</v>
      </c>
      <c r="AX193" s="10" t="s">
        <v>78</v>
      </c>
      <c r="AY193" s="48" t="s">
        <v>139</v>
      </c>
    </row>
    <row r="194" spans="1:65" s="11" customFormat="1" ht="16.5" customHeight="1">
      <c r="A194" s="192"/>
      <c r="B194" s="193"/>
      <c r="C194" s="194"/>
      <c r="D194" s="194"/>
      <c r="E194" s="195" t="s">
        <v>5</v>
      </c>
      <c r="F194" s="196" t="s">
        <v>166</v>
      </c>
      <c r="G194" s="197"/>
      <c r="H194" s="197"/>
      <c r="I194" s="197"/>
      <c r="J194" s="194"/>
      <c r="K194" s="198">
        <v>6.04</v>
      </c>
      <c r="L194" s="216"/>
      <c r="M194" s="216"/>
      <c r="N194" s="194"/>
      <c r="O194" s="194"/>
      <c r="P194" s="194"/>
      <c r="Q194" s="194"/>
      <c r="R194" s="199"/>
      <c r="S194" s="192"/>
      <c r="T194" s="200"/>
      <c r="U194" s="194"/>
      <c r="V194" s="194"/>
      <c r="W194" s="194"/>
      <c r="X194" s="194"/>
      <c r="Y194" s="194"/>
      <c r="Z194" s="194"/>
      <c r="AA194" s="201"/>
      <c r="AB194" s="192"/>
      <c r="AC194" s="192"/>
      <c r="AT194" s="49" t="s">
        <v>157</v>
      </c>
      <c r="AU194" s="49" t="s">
        <v>103</v>
      </c>
      <c r="AV194" s="11" t="s">
        <v>145</v>
      </c>
      <c r="AW194" s="11" t="s">
        <v>35</v>
      </c>
      <c r="AX194" s="11" t="s">
        <v>86</v>
      </c>
      <c r="AY194" s="49" t="s">
        <v>139</v>
      </c>
    </row>
    <row r="195" spans="1:65" s="1" customFormat="1" ht="25.5" customHeight="1">
      <c r="A195" s="74"/>
      <c r="B195" s="75"/>
      <c r="C195" s="170" t="s">
        <v>476</v>
      </c>
      <c r="D195" s="170" t="s">
        <v>141</v>
      </c>
      <c r="E195" s="171" t="s">
        <v>477</v>
      </c>
      <c r="F195" s="172" t="s">
        <v>478</v>
      </c>
      <c r="G195" s="172"/>
      <c r="H195" s="172"/>
      <c r="I195" s="172"/>
      <c r="J195" s="173" t="s">
        <v>144</v>
      </c>
      <c r="K195" s="174">
        <v>70.058000000000007</v>
      </c>
      <c r="L195" s="214"/>
      <c r="M195" s="214"/>
      <c r="N195" s="175">
        <f>ROUND(L195*K195,2)</f>
        <v>0</v>
      </c>
      <c r="O195" s="175"/>
      <c r="P195" s="175"/>
      <c r="Q195" s="175"/>
      <c r="R195" s="80"/>
      <c r="S195" s="74"/>
      <c r="T195" s="176" t="s">
        <v>5</v>
      </c>
      <c r="U195" s="177" t="s">
        <v>43</v>
      </c>
      <c r="V195" s="178">
        <v>0.47499999999999998</v>
      </c>
      <c r="W195" s="178">
        <f>V195*K195</f>
        <v>33.277550000000005</v>
      </c>
      <c r="X195" s="178">
        <v>9.4500000000000001E-2</v>
      </c>
      <c r="Y195" s="178">
        <f>X195*K195</f>
        <v>6.6204810000000007</v>
      </c>
      <c r="Z195" s="178">
        <v>0</v>
      </c>
      <c r="AA195" s="179">
        <f>Z195*K195</f>
        <v>0</v>
      </c>
      <c r="AB195" s="74"/>
      <c r="AC195" s="74"/>
      <c r="AR195" s="21" t="s">
        <v>145</v>
      </c>
      <c r="AT195" s="21" t="s">
        <v>141</v>
      </c>
      <c r="AU195" s="21" t="s">
        <v>103</v>
      </c>
      <c r="AY195" s="21" t="s">
        <v>139</v>
      </c>
      <c r="BE195" s="47">
        <f>IF(U195="základní",N195,0)</f>
        <v>0</v>
      </c>
      <c r="BF195" s="47">
        <f>IF(U195="snížená",N195,0)</f>
        <v>0</v>
      </c>
      <c r="BG195" s="47">
        <f>IF(U195="zákl. přenesená",N195,0)</f>
        <v>0</v>
      </c>
      <c r="BH195" s="47">
        <f>IF(U195="sníž. přenesená",N195,0)</f>
        <v>0</v>
      </c>
      <c r="BI195" s="47">
        <f>IF(U195="nulová",N195,0)</f>
        <v>0</v>
      </c>
      <c r="BJ195" s="21" t="s">
        <v>86</v>
      </c>
      <c r="BK195" s="47">
        <f>ROUND(L195*K195,2)</f>
        <v>0</v>
      </c>
      <c r="BL195" s="21" t="s">
        <v>145</v>
      </c>
      <c r="BM195" s="21" t="s">
        <v>479</v>
      </c>
    </row>
    <row r="196" spans="1:65" s="12" customFormat="1" ht="16.5" customHeight="1">
      <c r="A196" s="290"/>
      <c r="B196" s="291"/>
      <c r="C196" s="292"/>
      <c r="D196" s="292"/>
      <c r="E196" s="293" t="s">
        <v>5</v>
      </c>
      <c r="F196" s="294" t="s">
        <v>480</v>
      </c>
      <c r="G196" s="295"/>
      <c r="H196" s="295"/>
      <c r="I196" s="295"/>
      <c r="J196" s="292"/>
      <c r="K196" s="293" t="s">
        <v>5</v>
      </c>
      <c r="L196" s="303"/>
      <c r="M196" s="303"/>
      <c r="N196" s="292"/>
      <c r="O196" s="292"/>
      <c r="P196" s="292"/>
      <c r="Q196" s="292"/>
      <c r="R196" s="296"/>
      <c r="S196" s="290"/>
      <c r="T196" s="297"/>
      <c r="U196" s="292"/>
      <c r="V196" s="292"/>
      <c r="W196" s="292"/>
      <c r="X196" s="292"/>
      <c r="Y196" s="292"/>
      <c r="Z196" s="292"/>
      <c r="AA196" s="298"/>
      <c r="AB196" s="290"/>
      <c r="AC196" s="290"/>
      <c r="AT196" s="53" t="s">
        <v>157</v>
      </c>
      <c r="AU196" s="53" t="s">
        <v>103</v>
      </c>
      <c r="AV196" s="12" t="s">
        <v>86</v>
      </c>
      <c r="AW196" s="12" t="s">
        <v>35</v>
      </c>
      <c r="AX196" s="12" t="s">
        <v>78</v>
      </c>
      <c r="AY196" s="53" t="s">
        <v>139</v>
      </c>
    </row>
    <row r="197" spans="1:65" s="10" customFormat="1" ht="16.5" customHeight="1">
      <c r="A197" s="180"/>
      <c r="B197" s="181"/>
      <c r="C197" s="182"/>
      <c r="D197" s="182"/>
      <c r="E197" s="183" t="s">
        <v>5</v>
      </c>
      <c r="F197" s="190" t="s">
        <v>481</v>
      </c>
      <c r="G197" s="191"/>
      <c r="H197" s="191"/>
      <c r="I197" s="191"/>
      <c r="J197" s="182"/>
      <c r="K197" s="186">
        <v>4.5590000000000002</v>
      </c>
      <c r="L197" s="215"/>
      <c r="M197" s="215"/>
      <c r="N197" s="182"/>
      <c r="O197" s="182"/>
      <c r="P197" s="182"/>
      <c r="Q197" s="182"/>
      <c r="R197" s="187"/>
      <c r="S197" s="180"/>
      <c r="T197" s="188"/>
      <c r="U197" s="182"/>
      <c r="V197" s="182"/>
      <c r="W197" s="182"/>
      <c r="X197" s="182"/>
      <c r="Y197" s="182"/>
      <c r="Z197" s="182"/>
      <c r="AA197" s="189"/>
      <c r="AB197" s="180"/>
      <c r="AC197" s="180"/>
      <c r="AT197" s="48" t="s">
        <v>157</v>
      </c>
      <c r="AU197" s="48" t="s">
        <v>103</v>
      </c>
      <c r="AV197" s="10" t="s">
        <v>103</v>
      </c>
      <c r="AW197" s="10" t="s">
        <v>35</v>
      </c>
      <c r="AX197" s="10" t="s">
        <v>78</v>
      </c>
      <c r="AY197" s="48" t="s">
        <v>139</v>
      </c>
    </row>
    <row r="198" spans="1:65" s="10" customFormat="1" ht="16.5" customHeight="1">
      <c r="A198" s="180"/>
      <c r="B198" s="181"/>
      <c r="C198" s="182"/>
      <c r="D198" s="182"/>
      <c r="E198" s="183" t="s">
        <v>5</v>
      </c>
      <c r="F198" s="190" t="s">
        <v>482</v>
      </c>
      <c r="G198" s="191"/>
      <c r="H198" s="191"/>
      <c r="I198" s="191"/>
      <c r="J198" s="182"/>
      <c r="K198" s="186">
        <v>3.67</v>
      </c>
      <c r="L198" s="215"/>
      <c r="M198" s="215"/>
      <c r="N198" s="182"/>
      <c r="O198" s="182"/>
      <c r="P198" s="182"/>
      <c r="Q198" s="182"/>
      <c r="R198" s="187"/>
      <c r="S198" s="180"/>
      <c r="T198" s="188"/>
      <c r="U198" s="182"/>
      <c r="V198" s="182"/>
      <c r="W198" s="182"/>
      <c r="X198" s="182"/>
      <c r="Y198" s="182"/>
      <c r="Z198" s="182"/>
      <c r="AA198" s="189"/>
      <c r="AB198" s="180"/>
      <c r="AC198" s="180"/>
      <c r="AT198" s="48" t="s">
        <v>157</v>
      </c>
      <c r="AU198" s="48" t="s">
        <v>103</v>
      </c>
      <c r="AV198" s="10" t="s">
        <v>103</v>
      </c>
      <c r="AW198" s="10" t="s">
        <v>35</v>
      </c>
      <c r="AX198" s="10" t="s">
        <v>78</v>
      </c>
      <c r="AY198" s="48" t="s">
        <v>139</v>
      </c>
    </row>
    <row r="199" spans="1:65" s="10" customFormat="1" ht="16.5" customHeight="1">
      <c r="A199" s="180"/>
      <c r="B199" s="181"/>
      <c r="C199" s="182"/>
      <c r="D199" s="182"/>
      <c r="E199" s="183" t="s">
        <v>5</v>
      </c>
      <c r="F199" s="190" t="s">
        <v>483</v>
      </c>
      <c r="G199" s="191"/>
      <c r="H199" s="191"/>
      <c r="I199" s="191"/>
      <c r="J199" s="182"/>
      <c r="K199" s="186">
        <v>31.92</v>
      </c>
      <c r="L199" s="215"/>
      <c r="M199" s="215"/>
      <c r="N199" s="182"/>
      <c r="O199" s="182"/>
      <c r="P199" s="182"/>
      <c r="Q199" s="182"/>
      <c r="R199" s="187"/>
      <c r="S199" s="180"/>
      <c r="T199" s="188"/>
      <c r="U199" s="182"/>
      <c r="V199" s="182"/>
      <c r="W199" s="182"/>
      <c r="X199" s="182"/>
      <c r="Y199" s="182"/>
      <c r="Z199" s="182"/>
      <c r="AA199" s="189"/>
      <c r="AB199" s="180"/>
      <c r="AC199" s="180"/>
      <c r="AT199" s="48" t="s">
        <v>157</v>
      </c>
      <c r="AU199" s="48" t="s">
        <v>103</v>
      </c>
      <c r="AV199" s="10" t="s">
        <v>103</v>
      </c>
      <c r="AW199" s="10" t="s">
        <v>35</v>
      </c>
      <c r="AX199" s="10" t="s">
        <v>78</v>
      </c>
      <c r="AY199" s="48" t="s">
        <v>139</v>
      </c>
    </row>
    <row r="200" spans="1:65" s="10" customFormat="1" ht="16.5" customHeight="1">
      <c r="A200" s="180"/>
      <c r="B200" s="181"/>
      <c r="C200" s="182"/>
      <c r="D200" s="182"/>
      <c r="E200" s="183" t="s">
        <v>5</v>
      </c>
      <c r="F200" s="190" t="s">
        <v>484</v>
      </c>
      <c r="G200" s="191"/>
      <c r="H200" s="191"/>
      <c r="I200" s="191"/>
      <c r="J200" s="182"/>
      <c r="K200" s="186">
        <v>2.41</v>
      </c>
      <c r="L200" s="215"/>
      <c r="M200" s="215"/>
      <c r="N200" s="182"/>
      <c r="O200" s="182"/>
      <c r="P200" s="182"/>
      <c r="Q200" s="182"/>
      <c r="R200" s="187"/>
      <c r="S200" s="180"/>
      <c r="T200" s="188"/>
      <c r="U200" s="182"/>
      <c r="V200" s="182"/>
      <c r="W200" s="182"/>
      <c r="X200" s="182"/>
      <c r="Y200" s="182"/>
      <c r="Z200" s="182"/>
      <c r="AA200" s="189"/>
      <c r="AB200" s="180"/>
      <c r="AC200" s="180"/>
      <c r="AT200" s="48" t="s">
        <v>157</v>
      </c>
      <c r="AU200" s="48" t="s">
        <v>103</v>
      </c>
      <c r="AV200" s="10" t="s">
        <v>103</v>
      </c>
      <c r="AW200" s="10" t="s">
        <v>35</v>
      </c>
      <c r="AX200" s="10" t="s">
        <v>78</v>
      </c>
      <c r="AY200" s="48" t="s">
        <v>139</v>
      </c>
    </row>
    <row r="201" spans="1:65" s="10" customFormat="1" ht="16.5" customHeight="1">
      <c r="A201" s="180"/>
      <c r="B201" s="181"/>
      <c r="C201" s="182"/>
      <c r="D201" s="182"/>
      <c r="E201" s="183" t="s">
        <v>5</v>
      </c>
      <c r="F201" s="190" t="s">
        <v>485</v>
      </c>
      <c r="G201" s="191"/>
      <c r="H201" s="191"/>
      <c r="I201" s="191"/>
      <c r="J201" s="182"/>
      <c r="K201" s="186">
        <v>2.39</v>
      </c>
      <c r="L201" s="215"/>
      <c r="M201" s="215"/>
      <c r="N201" s="182"/>
      <c r="O201" s="182"/>
      <c r="P201" s="182"/>
      <c r="Q201" s="182"/>
      <c r="R201" s="187"/>
      <c r="S201" s="180"/>
      <c r="T201" s="188"/>
      <c r="U201" s="182"/>
      <c r="V201" s="182"/>
      <c r="W201" s="182"/>
      <c r="X201" s="182"/>
      <c r="Y201" s="182"/>
      <c r="Z201" s="182"/>
      <c r="AA201" s="189"/>
      <c r="AB201" s="180"/>
      <c r="AC201" s="180"/>
      <c r="AT201" s="48" t="s">
        <v>157</v>
      </c>
      <c r="AU201" s="48" t="s">
        <v>103</v>
      </c>
      <c r="AV201" s="10" t="s">
        <v>103</v>
      </c>
      <c r="AW201" s="10" t="s">
        <v>35</v>
      </c>
      <c r="AX201" s="10" t="s">
        <v>78</v>
      </c>
      <c r="AY201" s="48" t="s">
        <v>139</v>
      </c>
    </row>
    <row r="202" spans="1:65" s="10" customFormat="1" ht="16.5" customHeight="1">
      <c r="A202" s="180"/>
      <c r="B202" s="181"/>
      <c r="C202" s="182"/>
      <c r="D202" s="182"/>
      <c r="E202" s="183" t="s">
        <v>5</v>
      </c>
      <c r="F202" s="190" t="s">
        <v>474</v>
      </c>
      <c r="G202" s="191"/>
      <c r="H202" s="191"/>
      <c r="I202" s="191"/>
      <c r="J202" s="182"/>
      <c r="K202" s="186">
        <v>1.62</v>
      </c>
      <c r="L202" s="215"/>
      <c r="M202" s="215"/>
      <c r="N202" s="182"/>
      <c r="O202" s="182"/>
      <c r="P202" s="182"/>
      <c r="Q202" s="182"/>
      <c r="R202" s="187"/>
      <c r="S202" s="180"/>
      <c r="T202" s="188"/>
      <c r="U202" s="182"/>
      <c r="V202" s="182"/>
      <c r="W202" s="182"/>
      <c r="X202" s="182"/>
      <c r="Y202" s="182"/>
      <c r="Z202" s="182"/>
      <c r="AA202" s="189"/>
      <c r="AB202" s="180"/>
      <c r="AC202" s="180"/>
      <c r="AT202" s="48" t="s">
        <v>157</v>
      </c>
      <c r="AU202" s="48" t="s">
        <v>103</v>
      </c>
      <c r="AV202" s="10" t="s">
        <v>103</v>
      </c>
      <c r="AW202" s="10" t="s">
        <v>35</v>
      </c>
      <c r="AX202" s="10" t="s">
        <v>78</v>
      </c>
      <c r="AY202" s="48" t="s">
        <v>139</v>
      </c>
    </row>
    <row r="203" spans="1:65" s="10" customFormat="1" ht="16.5" customHeight="1">
      <c r="A203" s="180"/>
      <c r="B203" s="181"/>
      <c r="C203" s="182"/>
      <c r="D203" s="182"/>
      <c r="E203" s="183" t="s">
        <v>5</v>
      </c>
      <c r="F203" s="190" t="s">
        <v>486</v>
      </c>
      <c r="G203" s="191"/>
      <c r="H203" s="191"/>
      <c r="I203" s="191"/>
      <c r="J203" s="182"/>
      <c r="K203" s="186">
        <v>4.13</v>
      </c>
      <c r="L203" s="215"/>
      <c r="M203" s="215"/>
      <c r="N203" s="182"/>
      <c r="O203" s="182"/>
      <c r="P203" s="182"/>
      <c r="Q203" s="182"/>
      <c r="R203" s="187"/>
      <c r="S203" s="180"/>
      <c r="T203" s="188"/>
      <c r="U203" s="182"/>
      <c r="V203" s="182"/>
      <c r="W203" s="182"/>
      <c r="X203" s="182"/>
      <c r="Y203" s="182"/>
      <c r="Z203" s="182"/>
      <c r="AA203" s="189"/>
      <c r="AB203" s="180"/>
      <c r="AC203" s="180"/>
      <c r="AT203" s="48" t="s">
        <v>157</v>
      </c>
      <c r="AU203" s="48" t="s">
        <v>103</v>
      </c>
      <c r="AV203" s="10" t="s">
        <v>103</v>
      </c>
      <c r="AW203" s="10" t="s">
        <v>35</v>
      </c>
      <c r="AX203" s="10" t="s">
        <v>78</v>
      </c>
      <c r="AY203" s="48" t="s">
        <v>139</v>
      </c>
    </row>
    <row r="204" spans="1:65" s="10" customFormat="1" ht="16.5" customHeight="1">
      <c r="A204" s="180"/>
      <c r="B204" s="181"/>
      <c r="C204" s="182"/>
      <c r="D204" s="182"/>
      <c r="E204" s="183" t="s">
        <v>5</v>
      </c>
      <c r="F204" s="190" t="s">
        <v>487</v>
      </c>
      <c r="G204" s="191"/>
      <c r="H204" s="191"/>
      <c r="I204" s="191"/>
      <c r="J204" s="182"/>
      <c r="K204" s="186">
        <v>16.86</v>
      </c>
      <c r="L204" s="215"/>
      <c r="M204" s="215"/>
      <c r="N204" s="182"/>
      <c r="O204" s="182"/>
      <c r="P204" s="182"/>
      <c r="Q204" s="182"/>
      <c r="R204" s="187"/>
      <c r="S204" s="180"/>
      <c r="T204" s="188"/>
      <c r="U204" s="182"/>
      <c r="V204" s="182"/>
      <c r="W204" s="182"/>
      <c r="X204" s="182"/>
      <c r="Y204" s="182"/>
      <c r="Z204" s="182"/>
      <c r="AA204" s="189"/>
      <c r="AB204" s="180"/>
      <c r="AC204" s="180"/>
      <c r="AT204" s="48" t="s">
        <v>157</v>
      </c>
      <c r="AU204" s="48" t="s">
        <v>103</v>
      </c>
      <c r="AV204" s="10" t="s">
        <v>103</v>
      </c>
      <c r="AW204" s="10" t="s">
        <v>35</v>
      </c>
      <c r="AX204" s="10" t="s">
        <v>78</v>
      </c>
      <c r="AY204" s="48" t="s">
        <v>139</v>
      </c>
    </row>
    <row r="205" spans="1:65" s="10" customFormat="1" ht="16.5" customHeight="1">
      <c r="A205" s="180"/>
      <c r="B205" s="181"/>
      <c r="C205" s="182"/>
      <c r="D205" s="182"/>
      <c r="E205" s="183" t="s">
        <v>5</v>
      </c>
      <c r="F205" s="190" t="s">
        <v>488</v>
      </c>
      <c r="G205" s="191"/>
      <c r="H205" s="191"/>
      <c r="I205" s="191"/>
      <c r="J205" s="182"/>
      <c r="K205" s="186">
        <v>2.4990000000000001</v>
      </c>
      <c r="L205" s="215"/>
      <c r="M205" s="215"/>
      <c r="N205" s="182"/>
      <c r="O205" s="182"/>
      <c r="P205" s="182"/>
      <c r="Q205" s="182"/>
      <c r="R205" s="187"/>
      <c r="S205" s="180"/>
      <c r="T205" s="188"/>
      <c r="U205" s="182"/>
      <c r="V205" s="182"/>
      <c r="W205" s="182"/>
      <c r="X205" s="182"/>
      <c r="Y205" s="182"/>
      <c r="Z205" s="182"/>
      <c r="AA205" s="189"/>
      <c r="AB205" s="180"/>
      <c r="AC205" s="180"/>
      <c r="AT205" s="48" t="s">
        <v>157</v>
      </c>
      <c r="AU205" s="48" t="s">
        <v>103</v>
      </c>
      <c r="AV205" s="10" t="s">
        <v>103</v>
      </c>
      <c r="AW205" s="10" t="s">
        <v>35</v>
      </c>
      <c r="AX205" s="10" t="s">
        <v>78</v>
      </c>
      <c r="AY205" s="48" t="s">
        <v>139</v>
      </c>
    </row>
    <row r="206" spans="1:65" s="11" customFormat="1" ht="16.5" customHeight="1">
      <c r="A206" s="192"/>
      <c r="B206" s="193"/>
      <c r="C206" s="194"/>
      <c r="D206" s="194"/>
      <c r="E206" s="195" t="s">
        <v>5</v>
      </c>
      <c r="F206" s="196" t="s">
        <v>166</v>
      </c>
      <c r="G206" s="197"/>
      <c r="H206" s="197"/>
      <c r="I206" s="197"/>
      <c r="J206" s="194"/>
      <c r="K206" s="198">
        <v>70.058000000000007</v>
      </c>
      <c r="L206" s="216"/>
      <c r="M206" s="216"/>
      <c r="N206" s="194"/>
      <c r="O206" s="194"/>
      <c r="P206" s="194"/>
      <c r="Q206" s="194"/>
      <c r="R206" s="199"/>
      <c r="S206" s="192"/>
      <c r="T206" s="200"/>
      <c r="U206" s="194"/>
      <c r="V206" s="194"/>
      <c r="W206" s="194"/>
      <c r="X206" s="194"/>
      <c r="Y206" s="194"/>
      <c r="Z206" s="194"/>
      <c r="AA206" s="201"/>
      <c r="AB206" s="192"/>
      <c r="AC206" s="192"/>
      <c r="AT206" s="49" t="s">
        <v>157</v>
      </c>
      <c r="AU206" s="49" t="s">
        <v>103</v>
      </c>
      <c r="AV206" s="11" t="s">
        <v>145</v>
      </c>
      <c r="AW206" s="11" t="s">
        <v>35</v>
      </c>
      <c r="AX206" s="11" t="s">
        <v>86</v>
      </c>
      <c r="AY206" s="49" t="s">
        <v>139</v>
      </c>
    </row>
    <row r="207" spans="1:65" s="9" customFormat="1" ht="29.85" customHeight="1">
      <c r="A207" s="158"/>
      <c r="B207" s="159"/>
      <c r="C207" s="160"/>
      <c r="D207" s="167" t="s">
        <v>356</v>
      </c>
      <c r="E207" s="167"/>
      <c r="F207" s="167"/>
      <c r="G207" s="167"/>
      <c r="H207" s="167"/>
      <c r="I207" s="167"/>
      <c r="J207" s="167"/>
      <c r="K207" s="167"/>
      <c r="L207" s="213"/>
      <c r="M207" s="213"/>
      <c r="N207" s="168">
        <f>BK207</f>
        <v>0</v>
      </c>
      <c r="O207" s="169"/>
      <c r="P207" s="169"/>
      <c r="Q207" s="169"/>
      <c r="R207" s="163"/>
      <c r="S207" s="158"/>
      <c r="T207" s="164"/>
      <c r="U207" s="160"/>
      <c r="V207" s="160"/>
      <c r="W207" s="165">
        <f>SUM(W208:W211)</f>
        <v>2.9969999999999999</v>
      </c>
      <c r="X207" s="160"/>
      <c r="Y207" s="165">
        <f>SUM(Y208:Y211)</f>
        <v>0.36104999999999998</v>
      </c>
      <c r="Z207" s="160"/>
      <c r="AA207" s="166">
        <f>SUM(AA208:AA211)</f>
        <v>0</v>
      </c>
      <c r="AB207" s="158"/>
      <c r="AC207" s="158"/>
      <c r="AR207" s="41" t="s">
        <v>86</v>
      </c>
      <c r="AT207" s="42" t="s">
        <v>77</v>
      </c>
      <c r="AU207" s="42" t="s">
        <v>86</v>
      </c>
      <c r="AY207" s="41" t="s">
        <v>139</v>
      </c>
      <c r="BK207" s="43">
        <f>SUM(BK208:BK211)</f>
        <v>0</v>
      </c>
    </row>
    <row r="208" spans="1:65" s="1" customFormat="1" ht="25.5" customHeight="1">
      <c r="A208" s="74"/>
      <c r="B208" s="75"/>
      <c r="C208" s="170" t="s">
        <v>337</v>
      </c>
      <c r="D208" s="170" t="s">
        <v>141</v>
      </c>
      <c r="E208" s="171" t="s">
        <v>489</v>
      </c>
      <c r="F208" s="172" t="s">
        <v>490</v>
      </c>
      <c r="G208" s="172"/>
      <c r="H208" s="172"/>
      <c r="I208" s="172"/>
      <c r="J208" s="173" t="s">
        <v>237</v>
      </c>
      <c r="K208" s="174">
        <v>3</v>
      </c>
      <c r="L208" s="214"/>
      <c r="M208" s="214"/>
      <c r="N208" s="175">
        <f>ROUND(L208*K208,2)</f>
        <v>0</v>
      </c>
      <c r="O208" s="175"/>
      <c r="P208" s="175"/>
      <c r="Q208" s="175"/>
      <c r="R208" s="80"/>
      <c r="S208" s="74"/>
      <c r="T208" s="176" t="s">
        <v>5</v>
      </c>
      <c r="U208" s="177" t="s">
        <v>43</v>
      </c>
      <c r="V208" s="178">
        <v>0.58299999999999996</v>
      </c>
      <c r="W208" s="178">
        <f>V208*K208</f>
        <v>1.7489999999999999</v>
      </c>
      <c r="X208" s="178">
        <v>8.2049999999999998E-2</v>
      </c>
      <c r="Y208" s="178">
        <f>X208*K208</f>
        <v>0.24614999999999998</v>
      </c>
      <c r="Z208" s="178">
        <v>0</v>
      </c>
      <c r="AA208" s="179">
        <f>Z208*K208</f>
        <v>0</v>
      </c>
      <c r="AB208" s="74"/>
      <c r="AC208" s="74"/>
      <c r="AR208" s="21" t="s">
        <v>145</v>
      </c>
      <c r="AT208" s="21" t="s">
        <v>141</v>
      </c>
      <c r="AU208" s="21" t="s">
        <v>103</v>
      </c>
      <c r="AY208" s="21" t="s">
        <v>139</v>
      </c>
      <c r="BE208" s="47">
        <f>IF(U208="základní",N208,0)</f>
        <v>0</v>
      </c>
      <c r="BF208" s="47">
        <f>IF(U208="snížená",N208,0)</f>
        <v>0</v>
      </c>
      <c r="BG208" s="47">
        <f>IF(U208="zákl. přenesená",N208,0)</f>
        <v>0</v>
      </c>
      <c r="BH208" s="47">
        <f>IF(U208="sníž. přenesená",N208,0)</f>
        <v>0</v>
      </c>
      <c r="BI208" s="47">
        <f>IF(U208="nulová",N208,0)</f>
        <v>0</v>
      </c>
      <c r="BJ208" s="21" t="s">
        <v>86</v>
      </c>
      <c r="BK208" s="47">
        <f>ROUND(L208*K208,2)</f>
        <v>0</v>
      </c>
      <c r="BL208" s="21" t="s">
        <v>145</v>
      </c>
      <c r="BM208" s="21" t="s">
        <v>491</v>
      </c>
    </row>
    <row r="209" spans="1:65" s="1" customFormat="1" ht="38.25" customHeight="1">
      <c r="A209" s="74"/>
      <c r="B209" s="75"/>
      <c r="C209" s="170" t="s">
        <v>295</v>
      </c>
      <c r="D209" s="170" t="s">
        <v>141</v>
      </c>
      <c r="E209" s="171" t="s">
        <v>492</v>
      </c>
      <c r="F209" s="172" t="s">
        <v>493</v>
      </c>
      <c r="G209" s="172"/>
      <c r="H209" s="172"/>
      <c r="I209" s="172"/>
      <c r="J209" s="173" t="s">
        <v>237</v>
      </c>
      <c r="K209" s="174">
        <v>3</v>
      </c>
      <c r="L209" s="214"/>
      <c r="M209" s="214"/>
      <c r="N209" s="175">
        <f>ROUND(L209*K209,2)</f>
        <v>0</v>
      </c>
      <c r="O209" s="175"/>
      <c r="P209" s="175"/>
      <c r="Q209" s="175"/>
      <c r="R209" s="80"/>
      <c r="S209" s="74"/>
      <c r="T209" s="176" t="s">
        <v>5</v>
      </c>
      <c r="U209" s="177" t="s">
        <v>43</v>
      </c>
      <c r="V209" s="178">
        <v>0.16600000000000001</v>
      </c>
      <c r="W209" s="178">
        <f>V209*K209</f>
        <v>0.498</v>
      </c>
      <c r="X209" s="178">
        <v>5.9800000000000001E-3</v>
      </c>
      <c r="Y209" s="178">
        <f>X209*K209</f>
        <v>1.7940000000000001E-2</v>
      </c>
      <c r="Z209" s="178">
        <v>0</v>
      </c>
      <c r="AA209" s="179">
        <f>Z209*K209</f>
        <v>0</v>
      </c>
      <c r="AB209" s="74"/>
      <c r="AC209" s="74"/>
      <c r="AR209" s="21" t="s">
        <v>145</v>
      </c>
      <c r="AT209" s="21" t="s">
        <v>141</v>
      </c>
      <c r="AU209" s="21" t="s">
        <v>103</v>
      </c>
      <c r="AY209" s="21" t="s">
        <v>139</v>
      </c>
      <c r="BE209" s="47">
        <f>IF(U209="základní",N209,0)</f>
        <v>0</v>
      </c>
      <c r="BF209" s="47">
        <f>IF(U209="snížená",N209,0)</f>
        <v>0</v>
      </c>
      <c r="BG209" s="47">
        <f>IF(U209="zákl. přenesená",N209,0)</f>
        <v>0</v>
      </c>
      <c r="BH209" s="47">
        <f>IF(U209="sníž. přenesená",N209,0)</f>
        <v>0</v>
      </c>
      <c r="BI209" s="47">
        <f>IF(U209="nulová",N209,0)</f>
        <v>0</v>
      </c>
      <c r="BJ209" s="21" t="s">
        <v>86</v>
      </c>
      <c r="BK209" s="47">
        <f>ROUND(L209*K209,2)</f>
        <v>0</v>
      </c>
      <c r="BL209" s="21" t="s">
        <v>145</v>
      </c>
      <c r="BM209" s="21" t="s">
        <v>494</v>
      </c>
    </row>
    <row r="210" spans="1:65" s="1" customFormat="1" ht="38.25" customHeight="1">
      <c r="A210" s="74"/>
      <c r="B210" s="75"/>
      <c r="C210" s="170" t="s">
        <v>299</v>
      </c>
      <c r="D210" s="170" t="s">
        <v>141</v>
      </c>
      <c r="E210" s="171" t="s">
        <v>495</v>
      </c>
      <c r="F210" s="172" t="s">
        <v>496</v>
      </c>
      <c r="G210" s="172"/>
      <c r="H210" s="172"/>
      <c r="I210" s="172"/>
      <c r="J210" s="173" t="s">
        <v>237</v>
      </c>
      <c r="K210" s="174">
        <v>3</v>
      </c>
      <c r="L210" s="214"/>
      <c r="M210" s="214"/>
      <c r="N210" s="175">
        <f>ROUND(L210*K210,2)</f>
        <v>0</v>
      </c>
      <c r="O210" s="175"/>
      <c r="P210" s="175"/>
      <c r="Q210" s="175"/>
      <c r="R210" s="80"/>
      <c r="S210" s="74"/>
      <c r="T210" s="176" t="s">
        <v>5</v>
      </c>
      <c r="U210" s="177" t="s">
        <v>43</v>
      </c>
      <c r="V210" s="178">
        <v>0.25</v>
      </c>
      <c r="W210" s="178">
        <f>V210*K210</f>
        <v>0.75</v>
      </c>
      <c r="X210" s="178">
        <v>3.2320000000000002E-2</v>
      </c>
      <c r="Y210" s="178">
        <f>X210*K210</f>
        <v>9.6960000000000005E-2</v>
      </c>
      <c r="Z210" s="178">
        <v>0</v>
      </c>
      <c r="AA210" s="179">
        <f>Z210*K210</f>
        <v>0</v>
      </c>
      <c r="AB210" s="74"/>
      <c r="AC210" s="74"/>
      <c r="AR210" s="21" t="s">
        <v>145</v>
      </c>
      <c r="AT210" s="21" t="s">
        <v>141</v>
      </c>
      <c r="AU210" s="21" t="s">
        <v>103</v>
      </c>
      <c r="AY210" s="21" t="s">
        <v>139</v>
      </c>
      <c r="BE210" s="47">
        <f>IF(U210="základní",N210,0)</f>
        <v>0</v>
      </c>
      <c r="BF210" s="47">
        <f>IF(U210="snížená",N210,0)</f>
        <v>0</v>
      </c>
      <c r="BG210" s="47">
        <f>IF(U210="zákl. přenesená",N210,0)</f>
        <v>0</v>
      </c>
      <c r="BH210" s="47">
        <f>IF(U210="sníž. přenesená",N210,0)</f>
        <v>0</v>
      </c>
      <c r="BI210" s="47">
        <f>IF(U210="nulová",N210,0)</f>
        <v>0</v>
      </c>
      <c r="BJ210" s="21" t="s">
        <v>86</v>
      </c>
      <c r="BK210" s="47">
        <f>ROUND(L210*K210,2)</f>
        <v>0</v>
      </c>
      <c r="BL210" s="21" t="s">
        <v>145</v>
      </c>
      <c r="BM210" s="21" t="s">
        <v>497</v>
      </c>
    </row>
    <row r="211" spans="1:65" s="1" customFormat="1" ht="51" customHeight="1">
      <c r="A211" s="74"/>
      <c r="B211" s="75"/>
      <c r="C211" s="170" t="s">
        <v>252</v>
      </c>
      <c r="D211" s="170" t="s">
        <v>141</v>
      </c>
      <c r="E211" s="171" t="s">
        <v>498</v>
      </c>
      <c r="F211" s="172" t="s">
        <v>499</v>
      </c>
      <c r="G211" s="172"/>
      <c r="H211" s="172"/>
      <c r="I211" s="172"/>
      <c r="J211" s="173" t="s">
        <v>237</v>
      </c>
      <c r="K211" s="174">
        <v>3</v>
      </c>
      <c r="L211" s="214"/>
      <c r="M211" s="214"/>
      <c r="N211" s="175">
        <f>ROUND(L211*K211,2)</f>
        <v>0</v>
      </c>
      <c r="O211" s="175"/>
      <c r="P211" s="175"/>
      <c r="Q211" s="175"/>
      <c r="R211" s="80"/>
      <c r="S211" s="74"/>
      <c r="T211" s="176" t="s">
        <v>5</v>
      </c>
      <c r="U211" s="177" t="s">
        <v>43</v>
      </c>
      <c r="V211" s="178">
        <v>0</v>
      </c>
      <c r="W211" s="178">
        <f>V211*K211</f>
        <v>0</v>
      </c>
      <c r="X211" s="178">
        <v>0</v>
      </c>
      <c r="Y211" s="178">
        <f>X211*K211</f>
        <v>0</v>
      </c>
      <c r="Z211" s="178">
        <v>0</v>
      </c>
      <c r="AA211" s="179">
        <f>Z211*K211</f>
        <v>0</v>
      </c>
      <c r="AB211" s="74"/>
      <c r="AC211" s="74"/>
      <c r="AR211" s="21" t="s">
        <v>145</v>
      </c>
      <c r="AT211" s="21" t="s">
        <v>141</v>
      </c>
      <c r="AU211" s="21" t="s">
        <v>103</v>
      </c>
      <c r="AY211" s="21" t="s">
        <v>139</v>
      </c>
      <c r="BE211" s="47">
        <f>IF(U211="základní",N211,0)</f>
        <v>0</v>
      </c>
      <c r="BF211" s="47">
        <f>IF(U211="snížená",N211,0)</f>
        <v>0</v>
      </c>
      <c r="BG211" s="47">
        <f>IF(U211="zákl. přenesená",N211,0)</f>
        <v>0</v>
      </c>
      <c r="BH211" s="47">
        <f>IF(U211="sníž. přenesená",N211,0)</f>
        <v>0</v>
      </c>
      <c r="BI211" s="47">
        <f>IF(U211="nulová",N211,0)</f>
        <v>0</v>
      </c>
      <c r="BJ211" s="21" t="s">
        <v>86</v>
      </c>
      <c r="BK211" s="47">
        <f>ROUND(L211*K211,2)</f>
        <v>0</v>
      </c>
      <c r="BL211" s="21" t="s">
        <v>145</v>
      </c>
      <c r="BM211" s="21" t="s">
        <v>500</v>
      </c>
    </row>
    <row r="212" spans="1:65" s="9" customFormat="1" ht="29.85" customHeight="1">
      <c r="A212" s="158"/>
      <c r="B212" s="159"/>
      <c r="C212" s="160"/>
      <c r="D212" s="167" t="s">
        <v>117</v>
      </c>
      <c r="E212" s="167"/>
      <c r="F212" s="167"/>
      <c r="G212" s="167"/>
      <c r="H212" s="167"/>
      <c r="I212" s="167"/>
      <c r="J212" s="167"/>
      <c r="K212" s="167"/>
      <c r="L212" s="213"/>
      <c r="M212" s="213"/>
      <c r="N212" s="206">
        <f>BK212</f>
        <v>0</v>
      </c>
      <c r="O212" s="207"/>
      <c r="P212" s="207"/>
      <c r="Q212" s="207"/>
      <c r="R212" s="163"/>
      <c r="S212" s="158"/>
      <c r="T212" s="164"/>
      <c r="U212" s="160"/>
      <c r="V212" s="160"/>
      <c r="W212" s="165">
        <f>SUM(W213:W214)</f>
        <v>103.25</v>
      </c>
      <c r="X212" s="160"/>
      <c r="Y212" s="165">
        <f>SUM(Y213:Y214)</f>
        <v>4.2499999999999996E-2</v>
      </c>
      <c r="Z212" s="160"/>
      <c r="AA212" s="166">
        <f>SUM(AA213:AA214)</f>
        <v>0</v>
      </c>
      <c r="AB212" s="158"/>
      <c r="AC212" s="158"/>
      <c r="AR212" s="41" t="s">
        <v>86</v>
      </c>
      <c r="AT212" s="42" t="s">
        <v>77</v>
      </c>
      <c r="AU212" s="42" t="s">
        <v>86</v>
      </c>
      <c r="AY212" s="41" t="s">
        <v>139</v>
      </c>
      <c r="BK212" s="43">
        <f>SUM(BK213:BK214)</f>
        <v>0</v>
      </c>
    </row>
    <row r="213" spans="1:65" s="1" customFormat="1" ht="38.25" customHeight="1">
      <c r="A213" s="74"/>
      <c r="B213" s="75"/>
      <c r="C213" s="170" t="s">
        <v>501</v>
      </c>
      <c r="D213" s="170" t="s">
        <v>141</v>
      </c>
      <c r="E213" s="171" t="s">
        <v>502</v>
      </c>
      <c r="F213" s="172" t="s">
        <v>503</v>
      </c>
      <c r="G213" s="172"/>
      <c r="H213" s="172"/>
      <c r="I213" s="172"/>
      <c r="J213" s="173" t="s">
        <v>144</v>
      </c>
      <c r="K213" s="174">
        <v>250</v>
      </c>
      <c r="L213" s="214"/>
      <c r="M213" s="214"/>
      <c r="N213" s="175">
        <f>ROUND(L213*K213,2)</f>
        <v>0</v>
      </c>
      <c r="O213" s="175"/>
      <c r="P213" s="175"/>
      <c r="Q213" s="175"/>
      <c r="R213" s="80"/>
      <c r="S213" s="74"/>
      <c r="T213" s="176" t="s">
        <v>5</v>
      </c>
      <c r="U213" s="177" t="s">
        <v>43</v>
      </c>
      <c r="V213" s="178">
        <v>0.105</v>
      </c>
      <c r="W213" s="178">
        <f>V213*K213</f>
        <v>26.25</v>
      </c>
      <c r="X213" s="178">
        <v>1.2999999999999999E-4</v>
      </c>
      <c r="Y213" s="178">
        <f>X213*K213</f>
        <v>3.2499999999999994E-2</v>
      </c>
      <c r="Z213" s="178">
        <v>0</v>
      </c>
      <c r="AA213" s="179">
        <f>Z213*K213</f>
        <v>0</v>
      </c>
      <c r="AB213" s="74"/>
      <c r="AC213" s="74"/>
      <c r="AR213" s="21" t="s">
        <v>145</v>
      </c>
      <c r="AT213" s="21" t="s">
        <v>141</v>
      </c>
      <c r="AU213" s="21" t="s">
        <v>103</v>
      </c>
      <c r="AY213" s="21" t="s">
        <v>139</v>
      </c>
      <c r="BE213" s="47">
        <f>IF(U213="základní",N213,0)</f>
        <v>0</v>
      </c>
      <c r="BF213" s="47">
        <f>IF(U213="snížená",N213,0)</f>
        <v>0</v>
      </c>
      <c r="BG213" s="47">
        <f>IF(U213="zákl. přenesená",N213,0)</f>
        <v>0</v>
      </c>
      <c r="BH213" s="47">
        <f>IF(U213="sníž. přenesená",N213,0)</f>
        <v>0</v>
      </c>
      <c r="BI213" s="47">
        <f>IF(U213="nulová",N213,0)</f>
        <v>0</v>
      </c>
      <c r="BJ213" s="21" t="s">
        <v>86</v>
      </c>
      <c r="BK213" s="47">
        <f>ROUND(L213*K213,2)</f>
        <v>0</v>
      </c>
      <c r="BL213" s="21" t="s">
        <v>145</v>
      </c>
      <c r="BM213" s="21" t="s">
        <v>504</v>
      </c>
    </row>
    <row r="214" spans="1:65" s="1" customFormat="1" ht="25.5" customHeight="1">
      <c r="A214" s="74"/>
      <c r="B214" s="75"/>
      <c r="C214" s="170" t="s">
        <v>505</v>
      </c>
      <c r="D214" s="170" t="s">
        <v>141</v>
      </c>
      <c r="E214" s="171" t="s">
        <v>506</v>
      </c>
      <c r="F214" s="172" t="s">
        <v>507</v>
      </c>
      <c r="G214" s="172"/>
      <c r="H214" s="172"/>
      <c r="I214" s="172"/>
      <c r="J214" s="173" t="s">
        <v>144</v>
      </c>
      <c r="K214" s="174">
        <v>250</v>
      </c>
      <c r="L214" s="214"/>
      <c r="M214" s="214"/>
      <c r="N214" s="175">
        <f>ROUND(L214*K214,2)</f>
        <v>0</v>
      </c>
      <c r="O214" s="175"/>
      <c r="P214" s="175"/>
      <c r="Q214" s="175"/>
      <c r="R214" s="80"/>
      <c r="S214" s="74"/>
      <c r="T214" s="176" t="s">
        <v>5</v>
      </c>
      <c r="U214" s="177" t="s">
        <v>43</v>
      </c>
      <c r="V214" s="178">
        <v>0.308</v>
      </c>
      <c r="W214" s="178">
        <f>V214*K214</f>
        <v>77</v>
      </c>
      <c r="X214" s="178">
        <v>4.0000000000000003E-5</v>
      </c>
      <c r="Y214" s="178">
        <f>X214*K214</f>
        <v>0.01</v>
      </c>
      <c r="Z214" s="178">
        <v>0</v>
      </c>
      <c r="AA214" s="179">
        <f>Z214*K214</f>
        <v>0</v>
      </c>
      <c r="AB214" s="74"/>
      <c r="AC214" s="74"/>
      <c r="AR214" s="21" t="s">
        <v>145</v>
      </c>
      <c r="AT214" s="21" t="s">
        <v>141</v>
      </c>
      <c r="AU214" s="21" t="s">
        <v>103</v>
      </c>
      <c r="AY214" s="21" t="s">
        <v>139</v>
      </c>
      <c r="BE214" s="47">
        <f>IF(U214="základní",N214,0)</f>
        <v>0</v>
      </c>
      <c r="BF214" s="47">
        <f>IF(U214="snížená",N214,0)</f>
        <v>0</v>
      </c>
      <c r="BG214" s="47">
        <f>IF(U214="zákl. přenesená",N214,0)</f>
        <v>0</v>
      </c>
      <c r="BH214" s="47">
        <f>IF(U214="sníž. přenesená",N214,0)</f>
        <v>0</v>
      </c>
      <c r="BI214" s="47">
        <f>IF(U214="nulová",N214,0)</f>
        <v>0</v>
      </c>
      <c r="BJ214" s="21" t="s">
        <v>86</v>
      </c>
      <c r="BK214" s="47">
        <f>ROUND(L214*K214,2)</f>
        <v>0</v>
      </c>
      <c r="BL214" s="21" t="s">
        <v>145</v>
      </c>
      <c r="BM214" s="21" t="s">
        <v>508</v>
      </c>
    </row>
    <row r="215" spans="1:65" s="9" customFormat="1" ht="29.85" customHeight="1">
      <c r="A215" s="158"/>
      <c r="B215" s="159"/>
      <c r="C215" s="160"/>
      <c r="D215" s="167" t="s">
        <v>357</v>
      </c>
      <c r="E215" s="167"/>
      <c r="F215" s="167"/>
      <c r="G215" s="167"/>
      <c r="H215" s="167"/>
      <c r="I215" s="167"/>
      <c r="J215" s="167"/>
      <c r="K215" s="167"/>
      <c r="L215" s="213"/>
      <c r="M215" s="213"/>
      <c r="N215" s="206">
        <f>BK215</f>
        <v>0</v>
      </c>
      <c r="O215" s="207"/>
      <c r="P215" s="207"/>
      <c r="Q215" s="207"/>
      <c r="R215" s="163"/>
      <c r="S215" s="158"/>
      <c r="T215" s="164"/>
      <c r="U215" s="160"/>
      <c r="V215" s="160"/>
      <c r="W215" s="165">
        <f>W216</f>
        <v>67.257816000000005</v>
      </c>
      <c r="X215" s="160"/>
      <c r="Y215" s="165">
        <f>Y216</f>
        <v>0</v>
      </c>
      <c r="Z215" s="160"/>
      <c r="AA215" s="166">
        <f>AA216</f>
        <v>0</v>
      </c>
      <c r="AB215" s="158"/>
      <c r="AC215" s="158"/>
      <c r="AR215" s="41" t="s">
        <v>86</v>
      </c>
      <c r="AT215" s="42" t="s">
        <v>77</v>
      </c>
      <c r="AU215" s="42" t="s">
        <v>86</v>
      </c>
      <c r="AY215" s="41" t="s">
        <v>139</v>
      </c>
      <c r="BK215" s="43">
        <f>BK216</f>
        <v>0</v>
      </c>
    </row>
    <row r="216" spans="1:65" s="1" customFormat="1" ht="25.5" customHeight="1">
      <c r="A216" s="74"/>
      <c r="B216" s="75"/>
      <c r="C216" s="170" t="s">
        <v>509</v>
      </c>
      <c r="D216" s="170" t="s">
        <v>141</v>
      </c>
      <c r="E216" s="171" t="s">
        <v>510</v>
      </c>
      <c r="F216" s="172" t="s">
        <v>511</v>
      </c>
      <c r="G216" s="172"/>
      <c r="H216" s="172"/>
      <c r="I216" s="172"/>
      <c r="J216" s="173" t="s">
        <v>260</v>
      </c>
      <c r="K216" s="174">
        <v>80.936000000000007</v>
      </c>
      <c r="L216" s="214"/>
      <c r="M216" s="214"/>
      <c r="N216" s="175">
        <f>ROUND(L216*K216,2)</f>
        <v>0</v>
      </c>
      <c r="O216" s="175"/>
      <c r="P216" s="175"/>
      <c r="Q216" s="175"/>
      <c r="R216" s="80"/>
      <c r="S216" s="74"/>
      <c r="T216" s="176" t="s">
        <v>5</v>
      </c>
      <c r="U216" s="177" t="s">
        <v>43</v>
      </c>
      <c r="V216" s="178">
        <v>0.83099999999999996</v>
      </c>
      <c r="W216" s="178">
        <f>V216*K216</f>
        <v>67.257816000000005</v>
      </c>
      <c r="X216" s="178">
        <v>0</v>
      </c>
      <c r="Y216" s="178">
        <f>X216*K216</f>
        <v>0</v>
      </c>
      <c r="Z216" s="178">
        <v>0</v>
      </c>
      <c r="AA216" s="179">
        <f>Z216*K216</f>
        <v>0</v>
      </c>
      <c r="AB216" s="74"/>
      <c r="AC216" s="74"/>
      <c r="AR216" s="21" t="s">
        <v>145</v>
      </c>
      <c r="AT216" s="21" t="s">
        <v>141</v>
      </c>
      <c r="AU216" s="21" t="s">
        <v>103</v>
      </c>
      <c r="AY216" s="21" t="s">
        <v>139</v>
      </c>
      <c r="BE216" s="47">
        <f>IF(U216="základní",N216,0)</f>
        <v>0</v>
      </c>
      <c r="BF216" s="47">
        <f>IF(U216="snížená",N216,0)</f>
        <v>0</v>
      </c>
      <c r="BG216" s="47">
        <f>IF(U216="zákl. přenesená",N216,0)</f>
        <v>0</v>
      </c>
      <c r="BH216" s="47">
        <f>IF(U216="sníž. přenesená",N216,0)</f>
        <v>0</v>
      </c>
      <c r="BI216" s="47">
        <f>IF(U216="nulová",N216,0)</f>
        <v>0</v>
      </c>
      <c r="BJ216" s="21" t="s">
        <v>86</v>
      </c>
      <c r="BK216" s="47">
        <f>ROUND(L216*K216,2)</f>
        <v>0</v>
      </c>
      <c r="BL216" s="21" t="s">
        <v>145</v>
      </c>
      <c r="BM216" s="21" t="s">
        <v>512</v>
      </c>
    </row>
    <row r="217" spans="1:65" s="9" customFormat="1" ht="37.35" customHeight="1">
      <c r="A217" s="158"/>
      <c r="B217" s="159"/>
      <c r="C217" s="160"/>
      <c r="D217" s="161" t="s">
        <v>119</v>
      </c>
      <c r="E217" s="161"/>
      <c r="F217" s="161"/>
      <c r="G217" s="161"/>
      <c r="H217" s="161"/>
      <c r="I217" s="161"/>
      <c r="J217" s="161"/>
      <c r="K217" s="161"/>
      <c r="L217" s="212"/>
      <c r="M217" s="212"/>
      <c r="N217" s="204">
        <f>BK217</f>
        <v>0</v>
      </c>
      <c r="O217" s="205"/>
      <c r="P217" s="205"/>
      <c r="Q217" s="205"/>
      <c r="R217" s="163"/>
      <c r="S217" s="158"/>
      <c r="T217" s="164"/>
      <c r="U217" s="160"/>
      <c r="V217" s="160"/>
      <c r="W217" s="165">
        <f>W218+W234+W268+W281+W286+W291+W296</f>
        <v>161.99820800000001</v>
      </c>
      <c r="X217" s="160"/>
      <c r="Y217" s="165">
        <f>Y218+Y234+Y268+Y281+Y286+Y291+Y296</f>
        <v>3.44183306</v>
      </c>
      <c r="Z217" s="160"/>
      <c r="AA217" s="166">
        <f>AA218+AA234+AA268+AA281+AA286+AA291+AA296</f>
        <v>0.02</v>
      </c>
      <c r="AB217" s="158"/>
      <c r="AC217" s="158"/>
      <c r="AR217" s="41" t="s">
        <v>103</v>
      </c>
      <c r="AT217" s="42" t="s">
        <v>77</v>
      </c>
      <c r="AU217" s="42" t="s">
        <v>78</v>
      </c>
      <c r="AY217" s="41" t="s">
        <v>139</v>
      </c>
      <c r="BK217" s="43">
        <f>BK218+BK234+BK268+BK281+BK286+BK291+BK296</f>
        <v>0</v>
      </c>
    </row>
    <row r="218" spans="1:65" s="9" customFormat="1" ht="19.899999999999999" customHeight="1">
      <c r="A218" s="158"/>
      <c r="B218" s="159"/>
      <c r="C218" s="160"/>
      <c r="D218" s="167" t="s">
        <v>358</v>
      </c>
      <c r="E218" s="167"/>
      <c r="F218" s="167"/>
      <c r="G218" s="167"/>
      <c r="H218" s="167"/>
      <c r="I218" s="167"/>
      <c r="J218" s="167"/>
      <c r="K218" s="167"/>
      <c r="L218" s="213"/>
      <c r="M218" s="213"/>
      <c r="N218" s="168">
        <f>BK218</f>
        <v>0</v>
      </c>
      <c r="O218" s="169"/>
      <c r="P218" s="169"/>
      <c r="Q218" s="169"/>
      <c r="R218" s="163"/>
      <c r="S218" s="158"/>
      <c r="T218" s="164"/>
      <c r="U218" s="160"/>
      <c r="V218" s="160"/>
      <c r="W218" s="165">
        <f>SUM(W219:W233)</f>
        <v>19.623944000000002</v>
      </c>
      <c r="X218" s="160"/>
      <c r="Y218" s="165">
        <f>SUM(Y219:Y233)</f>
        <v>0.45170099999999996</v>
      </c>
      <c r="Z218" s="160"/>
      <c r="AA218" s="166">
        <f>SUM(AA219:AA233)</f>
        <v>0</v>
      </c>
      <c r="AB218" s="158"/>
      <c r="AC218" s="158"/>
      <c r="AR218" s="41" t="s">
        <v>103</v>
      </c>
      <c r="AT218" s="42" t="s">
        <v>77</v>
      </c>
      <c r="AU218" s="42" t="s">
        <v>86</v>
      </c>
      <c r="AY218" s="41" t="s">
        <v>139</v>
      </c>
      <c r="BK218" s="43">
        <f>SUM(BK219:BK233)</f>
        <v>0</v>
      </c>
    </row>
    <row r="219" spans="1:65" s="1" customFormat="1" ht="38.25" customHeight="1">
      <c r="A219" s="74"/>
      <c r="B219" s="75"/>
      <c r="C219" s="170" t="s">
        <v>513</v>
      </c>
      <c r="D219" s="170" t="s">
        <v>141</v>
      </c>
      <c r="E219" s="171" t="s">
        <v>514</v>
      </c>
      <c r="F219" s="172" t="s">
        <v>515</v>
      </c>
      <c r="G219" s="172"/>
      <c r="H219" s="172"/>
      <c r="I219" s="172"/>
      <c r="J219" s="173" t="s">
        <v>144</v>
      </c>
      <c r="K219" s="174">
        <v>140.11600000000001</v>
      </c>
      <c r="L219" s="214"/>
      <c r="M219" s="214"/>
      <c r="N219" s="175">
        <f>ROUND(L219*K219,2)</f>
        <v>0</v>
      </c>
      <c r="O219" s="175"/>
      <c r="P219" s="175"/>
      <c r="Q219" s="175"/>
      <c r="R219" s="80"/>
      <c r="S219" s="74"/>
      <c r="T219" s="176" t="s">
        <v>5</v>
      </c>
      <c r="U219" s="177" t="s">
        <v>43</v>
      </c>
      <c r="V219" s="178">
        <v>2.4E-2</v>
      </c>
      <c r="W219" s="178">
        <f>V219*K219</f>
        <v>3.3627840000000004</v>
      </c>
      <c r="X219" s="178">
        <v>0</v>
      </c>
      <c r="Y219" s="178">
        <f>X219*K219</f>
        <v>0</v>
      </c>
      <c r="Z219" s="178">
        <v>0</v>
      </c>
      <c r="AA219" s="179">
        <f>Z219*K219</f>
        <v>0</v>
      </c>
      <c r="AB219" s="74"/>
      <c r="AC219" s="74"/>
      <c r="AR219" s="21" t="s">
        <v>239</v>
      </c>
      <c r="AT219" s="21" t="s">
        <v>141</v>
      </c>
      <c r="AU219" s="21" t="s">
        <v>103</v>
      </c>
      <c r="AY219" s="21" t="s">
        <v>139</v>
      </c>
      <c r="BE219" s="47">
        <f>IF(U219="základní",N219,0)</f>
        <v>0</v>
      </c>
      <c r="BF219" s="47">
        <f>IF(U219="snížená",N219,0)</f>
        <v>0</v>
      </c>
      <c r="BG219" s="47">
        <f>IF(U219="zákl. přenesená",N219,0)</f>
        <v>0</v>
      </c>
      <c r="BH219" s="47">
        <f>IF(U219="sníž. přenesená",N219,0)</f>
        <v>0</v>
      </c>
      <c r="BI219" s="47">
        <f>IF(U219="nulová",N219,0)</f>
        <v>0</v>
      </c>
      <c r="BJ219" s="21" t="s">
        <v>86</v>
      </c>
      <c r="BK219" s="47">
        <f>ROUND(L219*K219,2)</f>
        <v>0</v>
      </c>
      <c r="BL219" s="21" t="s">
        <v>239</v>
      </c>
      <c r="BM219" s="21" t="s">
        <v>516</v>
      </c>
    </row>
    <row r="220" spans="1:65" s="10" customFormat="1" ht="16.5" customHeight="1">
      <c r="A220" s="180"/>
      <c r="B220" s="181"/>
      <c r="C220" s="182"/>
      <c r="D220" s="182"/>
      <c r="E220" s="183" t="s">
        <v>5</v>
      </c>
      <c r="F220" s="184" t="s">
        <v>481</v>
      </c>
      <c r="G220" s="185"/>
      <c r="H220" s="185"/>
      <c r="I220" s="185"/>
      <c r="J220" s="182"/>
      <c r="K220" s="186">
        <v>4.5590000000000002</v>
      </c>
      <c r="L220" s="215"/>
      <c r="M220" s="215"/>
      <c r="N220" s="182"/>
      <c r="O220" s="182"/>
      <c r="P220" s="182"/>
      <c r="Q220" s="182"/>
      <c r="R220" s="187"/>
      <c r="S220" s="180"/>
      <c r="T220" s="188"/>
      <c r="U220" s="182"/>
      <c r="V220" s="182"/>
      <c r="W220" s="182"/>
      <c r="X220" s="182"/>
      <c r="Y220" s="182"/>
      <c r="Z220" s="182"/>
      <c r="AA220" s="189"/>
      <c r="AB220" s="180"/>
      <c r="AC220" s="180"/>
      <c r="AT220" s="48" t="s">
        <v>157</v>
      </c>
      <c r="AU220" s="48" t="s">
        <v>103</v>
      </c>
      <c r="AV220" s="10" t="s">
        <v>103</v>
      </c>
      <c r="AW220" s="10" t="s">
        <v>35</v>
      </c>
      <c r="AX220" s="10" t="s">
        <v>78</v>
      </c>
      <c r="AY220" s="48" t="s">
        <v>139</v>
      </c>
    </row>
    <row r="221" spans="1:65" s="10" customFormat="1" ht="16.5" customHeight="1">
      <c r="A221" s="180"/>
      <c r="B221" s="181"/>
      <c r="C221" s="182"/>
      <c r="D221" s="182"/>
      <c r="E221" s="183" t="s">
        <v>5</v>
      </c>
      <c r="F221" s="190" t="s">
        <v>482</v>
      </c>
      <c r="G221" s="191"/>
      <c r="H221" s="191"/>
      <c r="I221" s="191"/>
      <c r="J221" s="182"/>
      <c r="K221" s="186">
        <v>3.67</v>
      </c>
      <c r="L221" s="215"/>
      <c r="M221" s="215"/>
      <c r="N221" s="182"/>
      <c r="O221" s="182"/>
      <c r="P221" s="182"/>
      <c r="Q221" s="182"/>
      <c r="R221" s="187"/>
      <c r="S221" s="180"/>
      <c r="T221" s="188"/>
      <c r="U221" s="182"/>
      <c r="V221" s="182"/>
      <c r="W221" s="182"/>
      <c r="X221" s="182"/>
      <c r="Y221" s="182"/>
      <c r="Z221" s="182"/>
      <c r="AA221" s="189"/>
      <c r="AB221" s="180"/>
      <c r="AC221" s="180"/>
      <c r="AT221" s="48" t="s">
        <v>157</v>
      </c>
      <c r="AU221" s="48" t="s">
        <v>103</v>
      </c>
      <c r="AV221" s="10" t="s">
        <v>103</v>
      </c>
      <c r="AW221" s="10" t="s">
        <v>35</v>
      </c>
      <c r="AX221" s="10" t="s">
        <v>78</v>
      </c>
      <c r="AY221" s="48" t="s">
        <v>139</v>
      </c>
    </row>
    <row r="222" spans="1:65" s="10" customFormat="1" ht="16.5" customHeight="1">
      <c r="A222" s="180"/>
      <c r="B222" s="181"/>
      <c r="C222" s="182"/>
      <c r="D222" s="182"/>
      <c r="E222" s="183" t="s">
        <v>5</v>
      </c>
      <c r="F222" s="190" t="s">
        <v>483</v>
      </c>
      <c r="G222" s="191"/>
      <c r="H222" s="191"/>
      <c r="I222" s="191"/>
      <c r="J222" s="182"/>
      <c r="K222" s="186">
        <v>31.92</v>
      </c>
      <c r="L222" s="215"/>
      <c r="M222" s="215"/>
      <c r="N222" s="182"/>
      <c r="O222" s="182"/>
      <c r="P222" s="182"/>
      <c r="Q222" s="182"/>
      <c r="R222" s="187"/>
      <c r="S222" s="180"/>
      <c r="T222" s="188"/>
      <c r="U222" s="182"/>
      <c r="V222" s="182"/>
      <c r="W222" s="182"/>
      <c r="X222" s="182"/>
      <c r="Y222" s="182"/>
      <c r="Z222" s="182"/>
      <c r="AA222" s="189"/>
      <c r="AB222" s="180"/>
      <c r="AC222" s="180"/>
      <c r="AT222" s="48" t="s">
        <v>157</v>
      </c>
      <c r="AU222" s="48" t="s">
        <v>103</v>
      </c>
      <c r="AV222" s="10" t="s">
        <v>103</v>
      </c>
      <c r="AW222" s="10" t="s">
        <v>35</v>
      </c>
      <c r="AX222" s="10" t="s">
        <v>78</v>
      </c>
      <c r="AY222" s="48" t="s">
        <v>139</v>
      </c>
    </row>
    <row r="223" spans="1:65" s="10" customFormat="1" ht="16.5" customHeight="1">
      <c r="A223" s="180"/>
      <c r="B223" s="181"/>
      <c r="C223" s="182"/>
      <c r="D223" s="182"/>
      <c r="E223" s="183" t="s">
        <v>5</v>
      </c>
      <c r="F223" s="190" t="s">
        <v>484</v>
      </c>
      <c r="G223" s="191"/>
      <c r="H223" s="191"/>
      <c r="I223" s="191"/>
      <c r="J223" s="182"/>
      <c r="K223" s="186">
        <v>2.41</v>
      </c>
      <c r="L223" s="215"/>
      <c r="M223" s="215"/>
      <c r="N223" s="182"/>
      <c r="O223" s="182"/>
      <c r="P223" s="182"/>
      <c r="Q223" s="182"/>
      <c r="R223" s="187"/>
      <c r="S223" s="180"/>
      <c r="T223" s="188"/>
      <c r="U223" s="182"/>
      <c r="V223" s="182"/>
      <c r="W223" s="182"/>
      <c r="X223" s="182"/>
      <c r="Y223" s="182"/>
      <c r="Z223" s="182"/>
      <c r="AA223" s="189"/>
      <c r="AB223" s="180"/>
      <c r="AC223" s="180"/>
      <c r="AT223" s="48" t="s">
        <v>157</v>
      </c>
      <c r="AU223" s="48" t="s">
        <v>103</v>
      </c>
      <c r="AV223" s="10" t="s">
        <v>103</v>
      </c>
      <c r="AW223" s="10" t="s">
        <v>35</v>
      </c>
      <c r="AX223" s="10" t="s">
        <v>78</v>
      </c>
      <c r="AY223" s="48" t="s">
        <v>139</v>
      </c>
    </row>
    <row r="224" spans="1:65" s="10" customFormat="1" ht="16.5" customHeight="1">
      <c r="A224" s="180"/>
      <c r="B224" s="181"/>
      <c r="C224" s="182"/>
      <c r="D224" s="182"/>
      <c r="E224" s="183" t="s">
        <v>5</v>
      </c>
      <c r="F224" s="190" t="s">
        <v>485</v>
      </c>
      <c r="G224" s="191"/>
      <c r="H224" s="191"/>
      <c r="I224" s="191"/>
      <c r="J224" s="182"/>
      <c r="K224" s="186">
        <v>2.39</v>
      </c>
      <c r="L224" s="215"/>
      <c r="M224" s="215"/>
      <c r="N224" s="182"/>
      <c r="O224" s="182"/>
      <c r="P224" s="182"/>
      <c r="Q224" s="182"/>
      <c r="R224" s="187"/>
      <c r="S224" s="180"/>
      <c r="T224" s="188"/>
      <c r="U224" s="182"/>
      <c r="V224" s="182"/>
      <c r="W224" s="182"/>
      <c r="X224" s="182"/>
      <c r="Y224" s="182"/>
      <c r="Z224" s="182"/>
      <c r="AA224" s="189"/>
      <c r="AB224" s="180"/>
      <c r="AC224" s="180"/>
      <c r="AT224" s="48" t="s">
        <v>157</v>
      </c>
      <c r="AU224" s="48" t="s">
        <v>103</v>
      </c>
      <c r="AV224" s="10" t="s">
        <v>103</v>
      </c>
      <c r="AW224" s="10" t="s">
        <v>35</v>
      </c>
      <c r="AX224" s="10" t="s">
        <v>78</v>
      </c>
      <c r="AY224" s="48" t="s">
        <v>139</v>
      </c>
    </row>
    <row r="225" spans="1:65" s="10" customFormat="1" ht="16.5" customHeight="1">
      <c r="A225" s="180"/>
      <c r="B225" s="181"/>
      <c r="C225" s="182"/>
      <c r="D225" s="182"/>
      <c r="E225" s="183" t="s">
        <v>5</v>
      </c>
      <c r="F225" s="190" t="s">
        <v>474</v>
      </c>
      <c r="G225" s="191"/>
      <c r="H225" s="191"/>
      <c r="I225" s="191"/>
      <c r="J225" s="182"/>
      <c r="K225" s="186">
        <v>1.62</v>
      </c>
      <c r="L225" s="215"/>
      <c r="M225" s="215"/>
      <c r="N225" s="182"/>
      <c r="O225" s="182"/>
      <c r="P225" s="182"/>
      <c r="Q225" s="182"/>
      <c r="R225" s="187"/>
      <c r="S225" s="180"/>
      <c r="T225" s="188"/>
      <c r="U225" s="182"/>
      <c r="V225" s="182"/>
      <c r="W225" s="182"/>
      <c r="X225" s="182"/>
      <c r="Y225" s="182"/>
      <c r="Z225" s="182"/>
      <c r="AA225" s="189"/>
      <c r="AB225" s="180"/>
      <c r="AC225" s="180"/>
      <c r="AT225" s="48" t="s">
        <v>157</v>
      </c>
      <c r="AU225" s="48" t="s">
        <v>103</v>
      </c>
      <c r="AV225" s="10" t="s">
        <v>103</v>
      </c>
      <c r="AW225" s="10" t="s">
        <v>35</v>
      </c>
      <c r="AX225" s="10" t="s">
        <v>78</v>
      </c>
      <c r="AY225" s="48" t="s">
        <v>139</v>
      </c>
    </row>
    <row r="226" spans="1:65" s="10" customFormat="1" ht="16.5" customHeight="1">
      <c r="A226" s="180"/>
      <c r="B226" s="181"/>
      <c r="C226" s="182"/>
      <c r="D226" s="182"/>
      <c r="E226" s="183" t="s">
        <v>5</v>
      </c>
      <c r="F226" s="190" t="s">
        <v>486</v>
      </c>
      <c r="G226" s="191"/>
      <c r="H226" s="191"/>
      <c r="I226" s="191"/>
      <c r="J226" s="182"/>
      <c r="K226" s="186">
        <v>4.13</v>
      </c>
      <c r="L226" s="215"/>
      <c r="M226" s="215"/>
      <c r="N226" s="182"/>
      <c r="O226" s="182"/>
      <c r="P226" s="182"/>
      <c r="Q226" s="182"/>
      <c r="R226" s="187"/>
      <c r="S226" s="180"/>
      <c r="T226" s="188"/>
      <c r="U226" s="182"/>
      <c r="V226" s="182"/>
      <c r="W226" s="182"/>
      <c r="X226" s="182"/>
      <c r="Y226" s="182"/>
      <c r="Z226" s="182"/>
      <c r="AA226" s="189"/>
      <c r="AB226" s="180"/>
      <c r="AC226" s="180"/>
      <c r="AT226" s="48" t="s">
        <v>157</v>
      </c>
      <c r="AU226" s="48" t="s">
        <v>103</v>
      </c>
      <c r="AV226" s="10" t="s">
        <v>103</v>
      </c>
      <c r="AW226" s="10" t="s">
        <v>35</v>
      </c>
      <c r="AX226" s="10" t="s">
        <v>78</v>
      </c>
      <c r="AY226" s="48" t="s">
        <v>139</v>
      </c>
    </row>
    <row r="227" spans="1:65" s="10" customFormat="1" ht="16.5" customHeight="1">
      <c r="A227" s="180"/>
      <c r="B227" s="181"/>
      <c r="C227" s="182"/>
      <c r="D227" s="182"/>
      <c r="E227" s="183" t="s">
        <v>5</v>
      </c>
      <c r="F227" s="190" t="s">
        <v>487</v>
      </c>
      <c r="G227" s="191"/>
      <c r="H227" s="191"/>
      <c r="I227" s="191"/>
      <c r="J227" s="182"/>
      <c r="K227" s="186">
        <v>16.86</v>
      </c>
      <c r="L227" s="215"/>
      <c r="M227" s="215"/>
      <c r="N227" s="182"/>
      <c r="O227" s="182"/>
      <c r="P227" s="182"/>
      <c r="Q227" s="182"/>
      <c r="R227" s="187"/>
      <c r="S227" s="180"/>
      <c r="T227" s="188"/>
      <c r="U227" s="182"/>
      <c r="V227" s="182"/>
      <c r="W227" s="182"/>
      <c r="X227" s="182"/>
      <c r="Y227" s="182"/>
      <c r="Z227" s="182"/>
      <c r="AA227" s="189"/>
      <c r="AB227" s="180"/>
      <c r="AC227" s="180"/>
      <c r="AT227" s="48" t="s">
        <v>157</v>
      </c>
      <c r="AU227" s="48" t="s">
        <v>103</v>
      </c>
      <c r="AV227" s="10" t="s">
        <v>103</v>
      </c>
      <c r="AW227" s="10" t="s">
        <v>35</v>
      </c>
      <c r="AX227" s="10" t="s">
        <v>78</v>
      </c>
      <c r="AY227" s="48" t="s">
        <v>139</v>
      </c>
    </row>
    <row r="228" spans="1:65" s="10" customFormat="1" ht="16.5" customHeight="1">
      <c r="A228" s="180"/>
      <c r="B228" s="181"/>
      <c r="C228" s="182"/>
      <c r="D228" s="182"/>
      <c r="E228" s="183" t="s">
        <v>5</v>
      </c>
      <c r="F228" s="190" t="s">
        <v>488</v>
      </c>
      <c r="G228" s="191"/>
      <c r="H228" s="191"/>
      <c r="I228" s="191"/>
      <c r="J228" s="182"/>
      <c r="K228" s="186">
        <v>2.4990000000000001</v>
      </c>
      <c r="L228" s="215"/>
      <c r="M228" s="215"/>
      <c r="N228" s="182"/>
      <c r="O228" s="182"/>
      <c r="P228" s="182"/>
      <c r="Q228" s="182"/>
      <c r="R228" s="187"/>
      <c r="S228" s="180"/>
      <c r="T228" s="188"/>
      <c r="U228" s="182"/>
      <c r="V228" s="182"/>
      <c r="W228" s="182"/>
      <c r="X228" s="182"/>
      <c r="Y228" s="182"/>
      <c r="Z228" s="182"/>
      <c r="AA228" s="189"/>
      <c r="AB228" s="180"/>
      <c r="AC228" s="180"/>
      <c r="AT228" s="48" t="s">
        <v>157</v>
      </c>
      <c r="AU228" s="48" t="s">
        <v>103</v>
      </c>
      <c r="AV228" s="10" t="s">
        <v>103</v>
      </c>
      <c r="AW228" s="10" t="s">
        <v>35</v>
      </c>
      <c r="AX228" s="10" t="s">
        <v>78</v>
      </c>
      <c r="AY228" s="48" t="s">
        <v>139</v>
      </c>
    </row>
    <row r="229" spans="1:65" s="11" customFormat="1" ht="16.5" customHeight="1">
      <c r="A229" s="192"/>
      <c r="B229" s="193"/>
      <c r="C229" s="194"/>
      <c r="D229" s="194"/>
      <c r="E229" s="195" t="s">
        <v>5</v>
      </c>
      <c r="F229" s="196" t="s">
        <v>166</v>
      </c>
      <c r="G229" s="197"/>
      <c r="H229" s="197"/>
      <c r="I229" s="197"/>
      <c r="J229" s="194"/>
      <c r="K229" s="198">
        <v>70.058000000000007</v>
      </c>
      <c r="L229" s="216"/>
      <c r="M229" s="216"/>
      <c r="N229" s="194"/>
      <c r="O229" s="194"/>
      <c r="P229" s="194"/>
      <c r="Q229" s="194"/>
      <c r="R229" s="199"/>
      <c r="S229" s="192"/>
      <c r="T229" s="200"/>
      <c r="U229" s="194"/>
      <c r="V229" s="194"/>
      <c r="W229" s="194"/>
      <c r="X229" s="194"/>
      <c r="Y229" s="194"/>
      <c r="Z229" s="194"/>
      <c r="AA229" s="201"/>
      <c r="AB229" s="192"/>
      <c r="AC229" s="192"/>
      <c r="AT229" s="49" t="s">
        <v>157</v>
      </c>
      <c r="AU229" s="49" t="s">
        <v>103</v>
      </c>
      <c r="AV229" s="11" t="s">
        <v>145</v>
      </c>
      <c r="AW229" s="11" t="s">
        <v>35</v>
      </c>
      <c r="AX229" s="11" t="s">
        <v>86</v>
      </c>
      <c r="AY229" s="49" t="s">
        <v>139</v>
      </c>
    </row>
    <row r="230" spans="1:65" s="1" customFormat="1" ht="16.5" customHeight="1">
      <c r="A230" s="74"/>
      <c r="B230" s="75"/>
      <c r="C230" s="284" t="s">
        <v>517</v>
      </c>
      <c r="D230" s="284" t="s">
        <v>392</v>
      </c>
      <c r="E230" s="285" t="s">
        <v>518</v>
      </c>
      <c r="F230" s="286" t="s">
        <v>519</v>
      </c>
      <c r="G230" s="286"/>
      <c r="H230" s="286"/>
      <c r="I230" s="286"/>
      <c r="J230" s="287" t="s">
        <v>260</v>
      </c>
      <c r="K230" s="288">
        <v>4.2000000000000003E-2</v>
      </c>
      <c r="L230" s="302"/>
      <c r="M230" s="302"/>
      <c r="N230" s="289">
        <f>ROUND(L230*K230,2)</f>
        <v>0</v>
      </c>
      <c r="O230" s="175"/>
      <c r="P230" s="175"/>
      <c r="Q230" s="175"/>
      <c r="R230" s="80"/>
      <c r="S230" s="74"/>
      <c r="T230" s="176" t="s">
        <v>5</v>
      </c>
      <c r="U230" s="177" t="s">
        <v>43</v>
      </c>
      <c r="V230" s="178">
        <v>0</v>
      </c>
      <c r="W230" s="178">
        <f>V230*K230</f>
        <v>0</v>
      </c>
      <c r="X230" s="178">
        <v>1</v>
      </c>
      <c r="Y230" s="178">
        <f>X230*K230</f>
        <v>4.2000000000000003E-2</v>
      </c>
      <c r="Z230" s="178">
        <v>0</v>
      </c>
      <c r="AA230" s="179">
        <f>Z230*K230</f>
        <v>0</v>
      </c>
      <c r="AB230" s="74"/>
      <c r="AC230" s="74"/>
      <c r="AR230" s="21" t="s">
        <v>175</v>
      </c>
      <c r="AT230" s="21" t="s">
        <v>392</v>
      </c>
      <c r="AU230" s="21" t="s">
        <v>103</v>
      </c>
      <c r="AY230" s="21" t="s">
        <v>139</v>
      </c>
      <c r="BE230" s="47">
        <f>IF(U230="základní",N230,0)</f>
        <v>0</v>
      </c>
      <c r="BF230" s="47">
        <f>IF(U230="snížená",N230,0)</f>
        <v>0</v>
      </c>
      <c r="BG230" s="47">
        <f>IF(U230="zákl. přenesená",N230,0)</f>
        <v>0</v>
      </c>
      <c r="BH230" s="47">
        <f>IF(U230="sníž. přenesená",N230,0)</f>
        <v>0</v>
      </c>
      <c r="BI230" s="47">
        <f>IF(U230="nulová",N230,0)</f>
        <v>0</v>
      </c>
      <c r="BJ230" s="21" t="s">
        <v>86</v>
      </c>
      <c r="BK230" s="47">
        <f>ROUND(L230*K230,2)</f>
        <v>0</v>
      </c>
      <c r="BL230" s="21" t="s">
        <v>239</v>
      </c>
      <c r="BM230" s="21" t="s">
        <v>520</v>
      </c>
    </row>
    <row r="231" spans="1:65" s="1" customFormat="1" ht="25.5" customHeight="1">
      <c r="A231" s="74"/>
      <c r="B231" s="75"/>
      <c r="C231" s="170" t="s">
        <v>521</v>
      </c>
      <c r="D231" s="170" t="s">
        <v>141</v>
      </c>
      <c r="E231" s="171" t="s">
        <v>522</v>
      </c>
      <c r="F231" s="172" t="s">
        <v>523</v>
      </c>
      <c r="G231" s="172"/>
      <c r="H231" s="172"/>
      <c r="I231" s="172"/>
      <c r="J231" s="173" t="s">
        <v>144</v>
      </c>
      <c r="K231" s="174">
        <v>70.058000000000007</v>
      </c>
      <c r="L231" s="214"/>
      <c r="M231" s="214"/>
      <c r="N231" s="175">
        <f>ROUND(L231*K231,2)</f>
        <v>0</v>
      </c>
      <c r="O231" s="175"/>
      <c r="P231" s="175"/>
      <c r="Q231" s="175"/>
      <c r="R231" s="80"/>
      <c r="S231" s="74"/>
      <c r="T231" s="176" t="s">
        <v>5</v>
      </c>
      <c r="U231" s="177" t="s">
        <v>43</v>
      </c>
      <c r="V231" s="178">
        <v>0.222</v>
      </c>
      <c r="W231" s="178">
        <f>V231*K231</f>
        <v>15.552876000000001</v>
      </c>
      <c r="X231" s="178">
        <v>4.0000000000000002E-4</v>
      </c>
      <c r="Y231" s="178">
        <f>X231*K231</f>
        <v>2.8023200000000005E-2</v>
      </c>
      <c r="Z231" s="178">
        <v>0</v>
      </c>
      <c r="AA231" s="179">
        <f>Z231*K231</f>
        <v>0</v>
      </c>
      <c r="AB231" s="74"/>
      <c r="AC231" s="74"/>
      <c r="AR231" s="21" t="s">
        <v>239</v>
      </c>
      <c r="AT231" s="21" t="s">
        <v>141</v>
      </c>
      <c r="AU231" s="21" t="s">
        <v>103</v>
      </c>
      <c r="AY231" s="21" t="s">
        <v>139</v>
      </c>
      <c r="BE231" s="47">
        <f>IF(U231="základní",N231,0)</f>
        <v>0</v>
      </c>
      <c r="BF231" s="47">
        <f>IF(U231="snížená",N231,0)</f>
        <v>0</v>
      </c>
      <c r="BG231" s="47">
        <f>IF(U231="zákl. přenesená",N231,0)</f>
        <v>0</v>
      </c>
      <c r="BH231" s="47">
        <f>IF(U231="sníž. přenesená",N231,0)</f>
        <v>0</v>
      </c>
      <c r="BI231" s="47">
        <f>IF(U231="nulová",N231,0)</f>
        <v>0</v>
      </c>
      <c r="BJ231" s="21" t="s">
        <v>86</v>
      </c>
      <c r="BK231" s="47">
        <f>ROUND(L231*K231,2)</f>
        <v>0</v>
      </c>
      <c r="BL231" s="21" t="s">
        <v>239</v>
      </c>
      <c r="BM231" s="21" t="s">
        <v>524</v>
      </c>
    </row>
    <row r="232" spans="1:65" s="1" customFormat="1" ht="16.5" customHeight="1">
      <c r="A232" s="74"/>
      <c r="B232" s="75"/>
      <c r="C232" s="284" t="s">
        <v>525</v>
      </c>
      <c r="D232" s="284" t="s">
        <v>392</v>
      </c>
      <c r="E232" s="285" t="s">
        <v>526</v>
      </c>
      <c r="F232" s="286" t="s">
        <v>527</v>
      </c>
      <c r="G232" s="286"/>
      <c r="H232" s="286"/>
      <c r="I232" s="286"/>
      <c r="J232" s="287" t="s">
        <v>144</v>
      </c>
      <c r="K232" s="288">
        <v>84.07</v>
      </c>
      <c r="L232" s="302"/>
      <c r="M232" s="302"/>
      <c r="N232" s="289">
        <f>ROUND(L232*K232,2)</f>
        <v>0</v>
      </c>
      <c r="O232" s="175"/>
      <c r="P232" s="175"/>
      <c r="Q232" s="175"/>
      <c r="R232" s="80"/>
      <c r="S232" s="74"/>
      <c r="T232" s="176" t="s">
        <v>5</v>
      </c>
      <c r="U232" s="177" t="s">
        <v>43</v>
      </c>
      <c r="V232" s="178">
        <v>0</v>
      </c>
      <c r="W232" s="178">
        <f>V232*K232</f>
        <v>0</v>
      </c>
      <c r="X232" s="178">
        <v>4.5399999999999998E-3</v>
      </c>
      <c r="Y232" s="178">
        <f>X232*K232</f>
        <v>0.38167779999999996</v>
      </c>
      <c r="Z232" s="178">
        <v>0</v>
      </c>
      <c r="AA232" s="179">
        <f>Z232*K232</f>
        <v>0</v>
      </c>
      <c r="AB232" s="74"/>
      <c r="AC232" s="74"/>
      <c r="AR232" s="21" t="s">
        <v>175</v>
      </c>
      <c r="AT232" s="21" t="s">
        <v>392</v>
      </c>
      <c r="AU232" s="21" t="s">
        <v>103</v>
      </c>
      <c r="AY232" s="21" t="s">
        <v>139</v>
      </c>
      <c r="BE232" s="47">
        <f>IF(U232="základní",N232,0)</f>
        <v>0</v>
      </c>
      <c r="BF232" s="47">
        <f>IF(U232="snížená",N232,0)</f>
        <v>0</v>
      </c>
      <c r="BG232" s="47">
        <f>IF(U232="zákl. přenesená",N232,0)</f>
        <v>0</v>
      </c>
      <c r="BH232" s="47">
        <f>IF(U232="sníž. přenesená",N232,0)</f>
        <v>0</v>
      </c>
      <c r="BI232" s="47">
        <f>IF(U232="nulová",N232,0)</f>
        <v>0</v>
      </c>
      <c r="BJ232" s="21" t="s">
        <v>86</v>
      </c>
      <c r="BK232" s="47">
        <f>ROUND(L232*K232,2)</f>
        <v>0</v>
      </c>
      <c r="BL232" s="21" t="s">
        <v>239</v>
      </c>
      <c r="BM232" s="21" t="s">
        <v>528</v>
      </c>
    </row>
    <row r="233" spans="1:65" s="1" customFormat="1" ht="38.25" customHeight="1">
      <c r="A233" s="74"/>
      <c r="B233" s="75"/>
      <c r="C233" s="170" t="s">
        <v>529</v>
      </c>
      <c r="D233" s="170" t="s">
        <v>141</v>
      </c>
      <c r="E233" s="171" t="s">
        <v>530</v>
      </c>
      <c r="F233" s="172" t="s">
        <v>531</v>
      </c>
      <c r="G233" s="172"/>
      <c r="H233" s="172"/>
      <c r="I233" s="172"/>
      <c r="J233" s="173" t="s">
        <v>260</v>
      </c>
      <c r="K233" s="174">
        <v>0.45200000000000001</v>
      </c>
      <c r="L233" s="214"/>
      <c r="M233" s="214"/>
      <c r="N233" s="175">
        <f>ROUND(L233*K233,2)</f>
        <v>0</v>
      </c>
      <c r="O233" s="175"/>
      <c r="P233" s="175"/>
      <c r="Q233" s="175"/>
      <c r="R233" s="80"/>
      <c r="S233" s="74"/>
      <c r="T233" s="176" t="s">
        <v>5</v>
      </c>
      <c r="U233" s="177" t="s">
        <v>43</v>
      </c>
      <c r="V233" s="178">
        <v>1.5669999999999999</v>
      </c>
      <c r="W233" s="178">
        <f>V233*K233</f>
        <v>0.70828400000000002</v>
      </c>
      <c r="X233" s="178">
        <v>0</v>
      </c>
      <c r="Y233" s="178">
        <f>X233*K233</f>
        <v>0</v>
      </c>
      <c r="Z233" s="178">
        <v>0</v>
      </c>
      <c r="AA233" s="179">
        <f>Z233*K233</f>
        <v>0</v>
      </c>
      <c r="AB233" s="74"/>
      <c r="AC233" s="74"/>
      <c r="AR233" s="21" t="s">
        <v>239</v>
      </c>
      <c r="AT233" s="21" t="s">
        <v>141</v>
      </c>
      <c r="AU233" s="21" t="s">
        <v>103</v>
      </c>
      <c r="AY233" s="21" t="s">
        <v>139</v>
      </c>
      <c r="BE233" s="47">
        <f>IF(U233="základní",N233,0)</f>
        <v>0</v>
      </c>
      <c r="BF233" s="47">
        <f>IF(U233="snížená",N233,0)</f>
        <v>0</v>
      </c>
      <c r="BG233" s="47">
        <f>IF(U233="zákl. přenesená",N233,0)</f>
        <v>0</v>
      </c>
      <c r="BH233" s="47">
        <f>IF(U233="sníž. přenesená",N233,0)</f>
        <v>0</v>
      </c>
      <c r="BI233" s="47">
        <f>IF(U233="nulová",N233,0)</f>
        <v>0</v>
      </c>
      <c r="BJ233" s="21" t="s">
        <v>86</v>
      </c>
      <c r="BK233" s="47">
        <f>ROUND(L233*K233,2)</f>
        <v>0</v>
      </c>
      <c r="BL233" s="21" t="s">
        <v>239</v>
      </c>
      <c r="BM233" s="21" t="s">
        <v>532</v>
      </c>
    </row>
    <row r="234" spans="1:65" s="9" customFormat="1" ht="29.85" customHeight="1">
      <c r="A234" s="158"/>
      <c r="B234" s="159"/>
      <c r="C234" s="160"/>
      <c r="D234" s="167" t="s">
        <v>120</v>
      </c>
      <c r="E234" s="167"/>
      <c r="F234" s="167"/>
      <c r="G234" s="167"/>
      <c r="H234" s="167"/>
      <c r="I234" s="167"/>
      <c r="J234" s="167"/>
      <c r="K234" s="167"/>
      <c r="L234" s="213"/>
      <c r="M234" s="213"/>
      <c r="N234" s="206">
        <f>BK234</f>
        <v>0</v>
      </c>
      <c r="O234" s="207"/>
      <c r="P234" s="207"/>
      <c r="Q234" s="207"/>
      <c r="R234" s="163"/>
      <c r="S234" s="158"/>
      <c r="T234" s="164"/>
      <c r="U234" s="160"/>
      <c r="V234" s="160"/>
      <c r="W234" s="165">
        <f>SUM(W235:W267)</f>
        <v>68.336275000000001</v>
      </c>
      <c r="X234" s="160"/>
      <c r="Y234" s="165">
        <f>SUM(Y235:Y267)</f>
        <v>0.38199120000000009</v>
      </c>
      <c r="Z234" s="160"/>
      <c r="AA234" s="166">
        <f>SUM(AA235:AA267)</f>
        <v>0.02</v>
      </c>
      <c r="AB234" s="158"/>
      <c r="AC234" s="158"/>
      <c r="AR234" s="41" t="s">
        <v>103</v>
      </c>
      <c r="AT234" s="42" t="s">
        <v>77</v>
      </c>
      <c r="AU234" s="42" t="s">
        <v>86</v>
      </c>
      <c r="AY234" s="41" t="s">
        <v>139</v>
      </c>
      <c r="BK234" s="43">
        <f>SUM(BK235:BK267)</f>
        <v>0</v>
      </c>
    </row>
    <row r="235" spans="1:65" s="1" customFormat="1" ht="38.25" customHeight="1">
      <c r="A235" s="74"/>
      <c r="B235" s="75"/>
      <c r="C235" s="170" t="s">
        <v>314</v>
      </c>
      <c r="D235" s="170" t="s">
        <v>141</v>
      </c>
      <c r="E235" s="171" t="s">
        <v>533</v>
      </c>
      <c r="F235" s="172" t="s">
        <v>534</v>
      </c>
      <c r="G235" s="172"/>
      <c r="H235" s="172"/>
      <c r="I235" s="172"/>
      <c r="J235" s="173" t="s">
        <v>182</v>
      </c>
      <c r="K235" s="174">
        <v>3.65</v>
      </c>
      <c r="L235" s="214"/>
      <c r="M235" s="214"/>
      <c r="N235" s="175">
        <f>ROUND(L235*K235,2)</f>
        <v>0</v>
      </c>
      <c r="O235" s="175"/>
      <c r="P235" s="175"/>
      <c r="Q235" s="175"/>
      <c r="R235" s="80"/>
      <c r="S235" s="74"/>
      <c r="T235" s="176" t="s">
        <v>5</v>
      </c>
      <c r="U235" s="177" t="s">
        <v>43</v>
      </c>
      <c r="V235" s="178">
        <v>0.52</v>
      </c>
      <c r="W235" s="178">
        <f>V235*K235</f>
        <v>1.8979999999999999</v>
      </c>
      <c r="X235" s="178">
        <v>3.9260000000000003E-2</v>
      </c>
      <c r="Y235" s="178">
        <f>X235*K235</f>
        <v>0.14329900000000001</v>
      </c>
      <c r="Z235" s="178">
        <v>0</v>
      </c>
      <c r="AA235" s="179">
        <f>Z235*K235</f>
        <v>0</v>
      </c>
      <c r="AB235" s="74"/>
      <c r="AC235" s="74"/>
      <c r="AR235" s="21" t="s">
        <v>239</v>
      </c>
      <c r="AT235" s="21" t="s">
        <v>141</v>
      </c>
      <c r="AU235" s="21" t="s">
        <v>103</v>
      </c>
      <c r="AY235" s="21" t="s">
        <v>139</v>
      </c>
      <c r="BE235" s="47">
        <f>IF(U235="základní",N235,0)</f>
        <v>0</v>
      </c>
      <c r="BF235" s="47">
        <f>IF(U235="snížená",N235,0)</f>
        <v>0</v>
      </c>
      <c r="BG235" s="47">
        <f>IF(U235="zákl. přenesená",N235,0)</f>
        <v>0</v>
      </c>
      <c r="BH235" s="47">
        <f>IF(U235="sníž. přenesená",N235,0)</f>
        <v>0</v>
      </c>
      <c r="BI235" s="47">
        <f>IF(U235="nulová",N235,0)</f>
        <v>0</v>
      </c>
      <c r="BJ235" s="21" t="s">
        <v>86</v>
      </c>
      <c r="BK235" s="47">
        <f>ROUND(L235*K235,2)</f>
        <v>0</v>
      </c>
      <c r="BL235" s="21" t="s">
        <v>239</v>
      </c>
      <c r="BM235" s="21" t="s">
        <v>535</v>
      </c>
    </row>
    <row r="236" spans="1:65" s="1" customFormat="1" ht="25.5" customHeight="1">
      <c r="A236" s="74"/>
      <c r="B236" s="75"/>
      <c r="C236" s="170" t="s">
        <v>86</v>
      </c>
      <c r="D236" s="170" t="s">
        <v>141</v>
      </c>
      <c r="E236" s="171" t="s">
        <v>536</v>
      </c>
      <c r="F236" s="172" t="s">
        <v>537</v>
      </c>
      <c r="G236" s="172"/>
      <c r="H236" s="172"/>
      <c r="I236" s="172"/>
      <c r="J236" s="173" t="s">
        <v>182</v>
      </c>
      <c r="K236" s="174">
        <v>39.505000000000003</v>
      </c>
      <c r="L236" s="214"/>
      <c r="M236" s="214"/>
      <c r="N236" s="175">
        <f>ROUND(L236*K236,2)</f>
        <v>0</v>
      </c>
      <c r="O236" s="175"/>
      <c r="P236" s="175"/>
      <c r="Q236" s="175"/>
      <c r="R236" s="80"/>
      <c r="S236" s="74"/>
      <c r="T236" s="176" t="s">
        <v>5</v>
      </c>
      <c r="U236" s="177" t="s">
        <v>43</v>
      </c>
      <c r="V236" s="178">
        <v>0.38300000000000001</v>
      </c>
      <c r="W236" s="178">
        <f>V236*K236</f>
        <v>15.130415000000001</v>
      </c>
      <c r="X236" s="178">
        <v>1.7600000000000001E-3</v>
      </c>
      <c r="Y236" s="178">
        <f>X236*K236</f>
        <v>6.9528800000000002E-2</v>
      </c>
      <c r="Z236" s="178">
        <v>0</v>
      </c>
      <c r="AA236" s="179">
        <f>Z236*K236</f>
        <v>0</v>
      </c>
      <c r="AB236" s="74"/>
      <c r="AC236" s="74"/>
      <c r="AR236" s="21" t="s">
        <v>239</v>
      </c>
      <c r="AT236" s="21" t="s">
        <v>141</v>
      </c>
      <c r="AU236" s="21" t="s">
        <v>103</v>
      </c>
      <c r="AY236" s="21" t="s">
        <v>139</v>
      </c>
      <c r="BE236" s="47">
        <f>IF(U236="základní",N236,0)</f>
        <v>0</v>
      </c>
      <c r="BF236" s="47">
        <f>IF(U236="snížená",N236,0)</f>
        <v>0</v>
      </c>
      <c r="BG236" s="47">
        <f>IF(U236="zákl. přenesená",N236,0)</f>
        <v>0</v>
      </c>
      <c r="BH236" s="47">
        <f>IF(U236="sníž. přenesená",N236,0)</f>
        <v>0</v>
      </c>
      <c r="BI236" s="47">
        <f>IF(U236="nulová",N236,0)</f>
        <v>0</v>
      </c>
      <c r="BJ236" s="21" t="s">
        <v>86</v>
      </c>
      <c r="BK236" s="47">
        <f>ROUND(L236*K236,2)</f>
        <v>0</v>
      </c>
      <c r="BL236" s="21" t="s">
        <v>239</v>
      </c>
      <c r="BM236" s="21" t="s">
        <v>538</v>
      </c>
    </row>
    <row r="237" spans="1:65" s="10" customFormat="1" ht="25.5" customHeight="1">
      <c r="A237" s="180"/>
      <c r="B237" s="181"/>
      <c r="C237" s="182"/>
      <c r="D237" s="182"/>
      <c r="E237" s="183" t="s">
        <v>5</v>
      </c>
      <c r="F237" s="184" t="s">
        <v>539</v>
      </c>
      <c r="G237" s="185"/>
      <c r="H237" s="185"/>
      <c r="I237" s="185"/>
      <c r="J237" s="182"/>
      <c r="K237" s="186">
        <v>39.505000000000003</v>
      </c>
      <c r="L237" s="215"/>
      <c r="M237" s="215"/>
      <c r="N237" s="182"/>
      <c r="O237" s="182"/>
      <c r="P237" s="182"/>
      <c r="Q237" s="182"/>
      <c r="R237" s="187"/>
      <c r="S237" s="180"/>
      <c r="T237" s="188"/>
      <c r="U237" s="182"/>
      <c r="V237" s="182"/>
      <c r="W237" s="182"/>
      <c r="X237" s="182"/>
      <c r="Y237" s="182"/>
      <c r="Z237" s="182"/>
      <c r="AA237" s="189"/>
      <c r="AB237" s="180"/>
      <c r="AC237" s="180"/>
      <c r="AT237" s="48" t="s">
        <v>157</v>
      </c>
      <c r="AU237" s="48" t="s">
        <v>103</v>
      </c>
      <c r="AV237" s="10" t="s">
        <v>103</v>
      </c>
      <c r="AW237" s="10" t="s">
        <v>35</v>
      </c>
      <c r="AX237" s="10" t="s">
        <v>86</v>
      </c>
      <c r="AY237" s="48" t="s">
        <v>139</v>
      </c>
    </row>
    <row r="238" spans="1:65" s="1" customFormat="1" ht="25.5" customHeight="1">
      <c r="A238" s="74"/>
      <c r="B238" s="75"/>
      <c r="C238" s="170" t="s">
        <v>103</v>
      </c>
      <c r="D238" s="170" t="s">
        <v>141</v>
      </c>
      <c r="E238" s="171" t="s">
        <v>540</v>
      </c>
      <c r="F238" s="172" t="s">
        <v>541</v>
      </c>
      <c r="G238" s="172"/>
      <c r="H238" s="172"/>
      <c r="I238" s="172"/>
      <c r="J238" s="173" t="s">
        <v>182</v>
      </c>
      <c r="K238" s="174">
        <v>13.72</v>
      </c>
      <c r="L238" s="214"/>
      <c r="M238" s="214"/>
      <c r="N238" s="175">
        <f>ROUND(L238*K238,2)</f>
        <v>0</v>
      </c>
      <c r="O238" s="175"/>
      <c r="P238" s="175"/>
      <c r="Q238" s="175"/>
      <c r="R238" s="80"/>
      <c r="S238" s="74"/>
      <c r="T238" s="176" t="s">
        <v>5</v>
      </c>
      <c r="U238" s="177" t="s">
        <v>43</v>
      </c>
      <c r="V238" s="178">
        <v>0.40400000000000003</v>
      </c>
      <c r="W238" s="178">
        <f>V238*K238</f>
        <v>5.5428800000000003</v>
      </c>
      <c r="X238" s="178">
        <v>2.7699999999999999E-3</v>
      </c>
      <c r="Y238" s="178">
        <f>X238*K238</f>
        <v>3.8004400000000001E-2</v>
      </c>
      <c r="Z238" s="178">
        <v>0</v>
      </c>
      <c r="AA238" s="179">
        <f>Z238*K238</f>
        <v>0</v>
      </c>
      <c r="AB238" s="74"/>
      <c r="AC238" s="74"/>
      <c r="AR238" s="21" t="s">
        <v>239</v>
      </c>
      <c r="AT238" s="21" t="s">
        <v>141</v>
      </c>
      <c r="AU238" s="21" t="s">
        <v>103</v>
      </c>
      <c r="AY238" s="21" t="s">
        <v>139</v>
      </c>
      <c r="BE238" s="47">
        <f>IF(U238="základní",N238,0)</f>
        <v>0</v>
      </c>
      <c r="BF238" s="47">
        <f>IF(U238="snížená",N238,0)</f>
        <v>0</v>
      </c>
      <c r="BG238" s="47">
        <f>IF(U238="zákl. přenesená",N238,0)</f>
        <v>0</v>
      </c>
      <c r="BH238" s="47">
        <f>IF(U238="sníž. přenesená",N238,0)</f>
        <v>0</v>
      </c>
      <c r="BI238" s="47">
        <f>IF(U238="nulová",N238,0)</f>
        <v>0</v>
      </c>
      <c r="BJ238" s="21" t="s">
        <v>86</v>
      </c>
      <c r="BK238" s="47">
        <f>ROUND(L238*K238,2)</f>
        <v>0</v>
      </c>
      <c r="BL238" s="21" t="s">
        <v>239</v>
      </c>
      <c r="BM238" s="21" t="s">
        <v>542</v>
      </c>
    </row>
    <row r="239" spans="1:65" s="10" customFormat="1" ht="16.5" customHeight="1">
      <c r="A239" s="180"/>
      <c r="B239" s="181"/>
      <c r="C239" s="182"/>
      <c r="D239" s="182"/>
      <c r="E239" s="183" t="s">
        <v>5</v>
      </c>
      <c r="F239" s="184" t="s">
        <v>543</v>
      </c>
      <c r="G239" s="185"/>
      <c r="H239" s="185"/>
      <c r="I239" s="185"/>
      <c r="J239" s="182"/>
      <c r="K239" s="186">
        <v>13.72</v>
      </c>
      <c r="L239" s="215"/>
      <c r="M239" s="215"/>
      <c r="N239" s="182"/>
      <c r="O239" s="182"/>
      <c r="P239" s="182"/>
      <c r="Q239" s="182"/>
      <c r="R239" s="187"/>
      <c r="S239" s="180"/>
      <c r="T239" s="188"/>
      <c r="U239" s="182"/>
      <c r="V239" s="182"/>
      <c r="W239" s="182"/>
      <c r="X239" s="182"/>
      <c r="Y239" s="182"/>
      <c r="Z239" s="182"/>
      <c r="AA239" s="189"/>
      <c r="AB239" s="180"/>
      <c r="AC239" s="180"/>
      <c r="AT239" s="48" t="s">
        <v>157</v>
      </c>
      <c r="AU239" s="48" t="s">
        <v>103</v>
      </c>
      <c r="AV239" s="10" t="s">
        <v>103</v>
      </c>
      <c r="AW239" s="10" t="s">
        <v>35</v>
      </c>
      <c r="AX239" s="10" t="s">
        <v>86</v>
      </c>
      <c r="AY239" s="48" t="s">
        <v>139</v>
      </c>
    </row>
    <row r="240" spans="1:65" s="1" customFormat="1" ht="25.5" customHeight="1">
      <c r="A240" s="74"/>
      <c r="B240" s="75"/>
      <c r="C240" s="170" t="s">
        <v>310</v>
      </c>
      <c r="D240" s="170" t="s">
        <v>141</v>
      </c>
      <c r="E240" s="171" t="s">
        <v>544</v>
      </c>
      <c r="F240" s="172" t="s">
        <v>545</v>
      </c>
      <c r="G240" s="172"/>
      <c r="H240" s="172"/>
      <c r="I240" s="172"/>
      <c r="J240" s="173" t="s">
        <v>182</v>
      </c>
      <c r="K240" s="174">
        <v>14.43</v>
      </c>
      <c r="L240" s="214"/>
      <c r="M240" s="214"/>
      <c r="N240" s="175">
        <f>ROUND(L240*K240,2)</f>
        <v>0</v>
      </c>
      <c r="O240" s="175"/>
      <c r="P240" s="175"/>
      <c r="Q240" s="175"/>
      <c r="R240" s="80"/>
      <c r="S240" s="74"/>
      <c r="T240" s="176" t="s">
        <v>5</v>
      </c>
      <c r="U240" s="177" t="s">
        <v>43</v>
      </c>
      <c r="V240" s="178">
        <v>0.42499999999999999</v>
      </c>
      <c r="W240" s="178">
        <f>V240*K240</f>
        <v>6.1327499999999997</v>
      </c>
      <c r="X240" s="178">
        <v>4.4000000000000003E-3</v>
      </c>
      <c r="Y240" s="178">
        <f>X240*K240</f>
        <v>6.3492000000000007E-2</v>
      </c>
      <c r="Z240" s="178">
        <v>0</v>
      </c>
      <c r="AA240" s="179">
        <f>Z240*K240</f>
        <v>0</v>
      </c>
      <c r="AB240" s="74"/>
      <c r="AC240" s="74"/>
      <c r="AR240" s="21" t="s">
        <v>239</v>
      </c>
      <c r="AT240" s="21" t="s">
        <v>141</v>
      </c>
      <c r="AU240" s="21" t="s">
        <v>103</v>
      </c>
      <c r="AY240" s="21" t="s">
        <v>139</v>
      </c>
      <c r="BE240" s="47">
        <f>IF(U240="základní",N240,0)</f>
        <v>0</v>
      </c>
      <c r="BF240" s="47">
        <f>IF(U240="snížená",N240,0)</f>
        <v>0</v>
      </c>
      <c r="BG240" s="47">
        <f>IF(U240="zákl. přenesená",N240,0)</f>
        <v>0</v>
      </c>
      <c r="BH240" s="47">
        <f>IF(U240="sníž. přenesená",N240,0)</f>
        <v>0</v>
      </c>
      <c r="BI240" s="47">
        <f>IF(U240="nulová",N240,0)</f>
        <v>0</v>
      </c>
      <c r="BJ240" s="21" t="s">
        <v>86</v>
      </c>
      <c r="BK240" s="47">
        <f>ROUND(L240*K240,2)</f>
        <v>0</v>
      </c>
      <c r="BL240" s="21" t="s">
        <v>239</v>
      </c>
      <c r="BM240" s="21" t="s">
        <v>546</v>
      </c>
    </row>
    <row r="241" spans="1:65" s="10" customFormat="1" ht="16.5" customHeight="1">
      <c r="A241" s="180"/>
      <c r="B241" s="181"/>
      <c r="C241" s="182"/>
      <c r="D241" s="182"/>
      <c r="E241" s="183" t="s">
        <v>5</v>
      </c>
      <c r="F241" s="184" t="s">
        <v>547</v>
      </c>
      <c r="G241" s="185"/>
      <c r="H241" s="185"/>
      <c r="I241" s="185"/>
      <c r="J241" s="182"/>
      <c r="K241" s="186">
        <v>14.43</v>
      </c>
      <c r="L241" s="215"/>
      <c r="M241" s="215"/>
      <c r="N241" s="182"/>
      <c r="O241" s="182"/>
      <c r="P241" s="182"/>
      <c r="Q241" s="182"/>
      <c r="R241" s="187"/>
      <c r="S241" s="180"/>
      <c r="T241" s="188"/>
      <c r="U241" s="182"/>
      <c r="V241" s="182"/>
      <c r="W241" s="182"/>
      <c r="X241" s="182"/>
      <c r="Y241" s="182"/>
      <c r="Z241" s="182"/>
      <c r="AA241" s="189"/>
      <c r="AB241" s="180"/>
      <c r="AC241" s="180"/>
      <c r="AT241" s="48" t="s">
        <v>157</v>
      </c>
      <c r="AU241" s="48" t="s">
        <v>103</v>
      </c>
      <c r="AV241" s="10" t="s">
        <v>103</v>
      </c>
      <c r="AW241" s="10" t="s">
        <v>35</v>
      </c>
      <c r="AX241" s="10" t="s">
        <v>86</v>
      </c>
      <c r="AY241" s="48" t="s">
        <v>139</v>
      </c>
    </row>
    <row r="242" spans="1:65" s="1" customFormat="1" ht="16.5" customHeight="1">
      <c r="A242" s="74"/>
      <c r="B242" s="75"/>
      <c r="C242" s="170" t="s">
        <v>10</v>
      </c>
      <c r="D242" s="170" t="s">
        <v>141</v>
      </c>
      <c r="E242" s="171" t="s">
        <v>548</v>
      </c>
      <c r="F242" s="172" t="s">
        <v>549</v>
      </c>
      <c r="G242" s="172"/>
      <c r="H242" s="172"/>
      <c r="I242" s="172"/>
      <c r="J242" s="173" t="s">
        <v>182</v>
      </c>
      <c r="K242" s="174">
        <v>4.3</v>
      </c>
      <c r="L242" s="214"/>
      <c r="M242" s="214"/>
      <c r="N242" s="175">
        <f>ROUND(L242*K242,2)</f>
        <v>0</v>
      </c>
      <c r="O242" s="175"/>
      <c r="P242" s="175"/>
      <c r="Q242" s="175"/>
      <c r="R242" s="80"/>
      <c r="S242" s="74"/>
      <c r="T242" s="176" t="s">
        <v>5</v>
      </c>
      <c r="U242" s="177" t="s">
        <v>43</v>
      </c>
      <c r="V242" s="178">
        <v>0.73499999999999999</v>
      </c>
      <c r="W242" s="178">
        <f>V242*K242</f>
        <v>3.1604999999999999</v>
      </c>
      <c r="X242" s="178">
        <v>5.5999999999999995E-4</v>
      </c>
      <c r="Y242" s="178">
        <f>X242*K242</f>
        <v>2.4079999999999996E-3</v>
      </c>
      <c r="Z242" s="178">
        <v>0</v>
      </c>
      <c r="AA242" s="179">
        <f>Z242*K242</f>
        <v>0</v>
      </c>
      <c r="AB242" s="74"/>
      <c r="AC242" s="74"/>
      <c r="AR242" s="21" t="s">
        <v>239</v>
      </c>
      <c r="AT242" s="21" t="s">
        <v>141</v>
      </c>
      <c r="AU242" s="21" t="s">
        <v>103</v>
      </c>
      <c r="AY242" s="21" t="s">
        <v>139</v>
      </c>
      <c r="BE242" s="47">
        <f>IF(U242="základní",N242,0)</f>
        <v>0</v>
      </c>
      <c r="BF242" s="47">
        <f>IF(U242="snížená",N242,0)</f>
        <v>0</v>
      </c>
      <c r="BG242" s="47">
        <f>IF(U242="zákl. přenesená",N242,0)</f>
        <v>0</v>
      </c>
      <c r="BH242" s="47">
        <f>IF(U242="sníž. přenesená",N242,0)</f>
        <v>0</v>
      </c>
      <c r="BI242" s="47">
        <f>IF(U242="nulová",N242,0)</f>
        <v>0</v>
      </c>
      <c r="BJ242" s="21" t="s">
        <v>86</v>
      </c>
      <c r="BK242" s="47">
        <f>ROUND(L242*K242,2)</f>
        <v>0</v>
      </c>
      <c r="BL242" s="21" t="s">
        <v>239</v>
      </c>
      <c r="BM242" s="21" t="s">
        <v>550</v>
      </c>
    </row>
    <row r="243" spans="1:65" s="10" customFormat="1" ht="16.5" customHeight="1">
      <c r="A243" s="180"/>
      <c r="B243" s="181"/>
      <c r="C243" s="182"/>
      <c r="D243" s="182"/>
      <c r="E243" s="183" t="s">
        <v>5</v>
      </c>
      <c r="F243" s="184" t="s">
        <v>551</v>
      </c>
      <c r="G243" s="185"/>
      <c r="H243" s="185"/>
      <c r="I243" s="185"/>
      <c r="J243" s="182"/>
      <c r="K243" s="186">
        <v>4.3</v>
      </c>
      <c r="L243" s="215"/>
      <c r="M243" s="215"/>
      <c r="N243" s="182"/>
      <c r="O243" s="182"/>
      <c r="P243" s="182"/>
      <c r="Q243" s="182"/>
      <c r="R243" s="187"/>
      <c r="S243" s="180"/>
      <c r="T243" s="188"/>
      <c r="U243" s="182"/>
      <c r="V243" s="182"/>
      <c r="W243" s="182"/>
      <c r="X243" s="182"/>
      <c r="Y243" s="182"/>
      <c r="Z243" s="182"/>
      <c r="AA243" s="189"/>
      <c r="AB243" s="180"/>
      <c r="AC243" s="180"/>
      <c r="AT243" s="48" t="s">
        <v>157</v>
      </c>
      <c r="AU243" s="48" t="s">
        <v>103</v>
      </c>
      <c r="AV243" s="10" t="s">
        <v>103</v>
      </c>
      <c r="AW243" s="10" t="s">
        <v>35</v>
      </c>
      <c r="AX243" s="10" t="s">
        <v>86</v>
      </c>
      <c r="AY243" s="48" t="s">
        <v>139</v>
      </c>
    </row>
    <row r="244" spans="1:65" s="1" customFormat="1" ht="16.5" customHeight="1">
      <c r="A244" s="74"/>
      <c r="B244" s="75"/>
      <c r="C244" s="170" t="s">
        <v>204</v>
      </c>
      <c r="D244" s="170" t="s">
        <v>141</v>
      </c>
      <c r="E244" s="171" t="s">
        <v>552</v>
      </c>
      <c r="F244" s="172" t="s">
        <v>553</v>
      </c>
      <c r="G244" s="172"/>
      <c r="H244" s="172"/>
      <c r="I244" s="172"/>
      <c r="J244" s="173" t="s">
        <v>182</v>
      </c>
      <c r="K244" s="174">
        <v>11.9</v>
      </c>
      <c r="L244" s="214"/>
      <c r="M244" s="214"/>
      <c r="N244" s="175">
        <f>ROUND(L244*K244,2)</f>
        <v>0</v>
      </c>
      <c r="O244" s="175"/>
      <c r="P244" s="175"/>
      <c r="Q244" s="175"/>
      <c r="R244" s="80"/>
      <c r="S244" s="74"/>
      <c r="T244" s="176" t="s">
        <v>5</v>
      </c>
      <c r="U244" s="177" t="s">
        <v>43</v>
      </c>
      <c r="V244" s="178">
        <v>0.82699999999999996</v>
      </c>
      <c r="W244" s="178">
        <f>V244*K244</f>
        <v>9.8413000000000004</v>
      </c>
      <c r="X244" s="178">
        <v>1.2099999999999999E-3</v>
      </c>
      <c r="Y244" s="178">
        <f>X244*K244</f>
        <v>1.4399E-2</v>
      </c>
      <c r="Z244" s="178">
        <v>0</v>
      </c>
      <c r="AA244" s="179">
        <f>Z244*K244</f>
        <v>0</v>
      </c>
      <c r="AB244" s="74"/>
      <c r="AC244" s="74"/>
      <c r="AR244" s="21" t="s">
        <v>239</v>
      </c>
      <c r="AT244" s="21" t="s">
        <v>141</v>
      </c>
      <c r="AU244" s="21" t="s">
        <v>103</v>
      </c>
      <c r="AY244" s="21" t="s">
        <v>139</v>
      </c>
      <c r="BE244" s="47">
        <f>IF(U244="základní",N244,0)</f>
        <v>0</v>
      </c>
      <c r="BF244" s="47">
        <f>IF(U244="snížená",N244,0)</f>
        <v>0</v>
      </c>
      <c r="BG244" s="47">
        <f>IF(U244="zákl. přenesená",N244,0)</f>
        <v>0</v>
      </c>
      <c r="BH244" s="47">
        <f>IF(U244="sníž. přenesená",N244,0)</f>
        <v>0</v>
      </c>
      <c r="BI244" s="47">
        <f>IF(U244="nulová",N244,0)</f>
        <v>0</v>
      </c>
      <c r="BJ244" s="21" t="s">
        <v>86</v>
      </c>
      <c r="BK244" s="47">
        <f>ROUND(L244*K244,2)</f>
        <v>0</v>
      </c>
      <c r="BL244" s="21" t="s">
        <v>239</v>
      </c>
      <c r="BM244" s="21" t="s">
        <v>554</v>
      </c>
    </row>
    <row r="245" spans="1:65" s="10" customFormat="1" ht="16.5" customHeight="1">
      <c r="A245" s="180"/>
      <c r="B245" s="181"/>
      <c r="C245" s="182"/>
      <c r="D245" s="182"/>
      <c r="E245" s="183" t="s">
        <v>5</v>
      </c>
      <c r="F245" s="184" t="s">
        <v>555</v>
      </c>
      <c r="G245" s="185"/>
      <c r="H245" s="185"/>
      <c r="I245" s="185"/>
      <c r="J245" s="182"/>
      <c r="K245" s="186">
        <v>11.9</v>
      </c>
      <c r="L245" s="215"/>
      <c r="M245" s="215"/>
      <c r="N245" s="182"/>
      <c r="O245" s="182"/>
      <c r="P245" s="182"/>
      <c r="Q245" s="182"/>
      <c r="R245" s="187"/>
      <c r="S245" s="180"/>
      <c r="T245" s="188"/>
      <c r="U245" s="182"/>
      <c r="V245" s="182"/>
      <c r="W245" s="182"/>
      <c r="X245" s="182"/>
      <c r="Y245" s="182"/>
      <c r="Z245" s="182"/>
      <c r="AA245" s="189"/>
      <c r="AB245" s="180"/>
      <c r="AC245" s="180"/>
      <c r="AT245" s="48" t="s">
        <v>157</v>
      </c>
      <c r="AU245" s="48" t="s">
        <v>103</v>
      </c>
      <c r="AV245" s="10" t="s">
        <v>103</v>
      </c>
      <c r="AW245" s="10" t="s">
        <v>35</v>
      </c>
      <c r="AX245" s="10" t="s">
        <v>86</v>
      </c>
      <c r="AY245" s="48" t="s">
        <v>139</v>
      </c>
    </row>
    <row r="246" spans="1:65" s="1" customFormat="1" ht="16.5" customHeight="1">
      <c r="A246" s="74"/>
      <c r="B246" s="75"/>
      <c r="C246" s="170" t="s">
        <v>239</v>
      </c>
      <c r="D246" s="170" t="s">
        <v>141</v>
      </c>
      <c r="E246" s="171" t="s">
        <v>556</v>
      </c>
      <c r="F246" s="172" t="s">
        <v>557</v>
      </c>
      <c r="G246" s="172"/>
      <c r="H246" s="172"/>
      <c r="I246" s="172"/>
      <c r="J246" s="173" t="s">
        <v>182</v>
      </c>
      <c r="K246" s="174">
        <v>7.3</v>
      </c>
      <c r="L246" s="214"/>
      <c r="M246" s="214"/>
      <c r="N246" s="175">
        <f>ROUND(L246*K246,2)</f>
        <v>0</v>
      </c>
      <c r="O246" s="175"/>
      <c r="P246" s="175"/>
      <c r="Q246" s="175"/>
      <c r="R246" s="80"/>
      <c r="S246" s="74"/>
      <c r="T246" s="176" t="s">
        <v>5</v>
      </c>
      <c r="U246" s="177" t="s">
        <v>43</v>
      </c>
      <c r="V246" s="178">
        <v>0.83099999999999996</v>
      </c>
      <c r="W246" s="178">
        <f>V246*K246</f>
        <v>6.0662999999999991</v>
      </c>
      <c r="X246" s="178">
        <v>8.9999999999999998E-4</v>
      </c>
      <c r="Y246" s="178">
        <f>X246*K246</f>
        <v>6.5699999999999995E-3</v>
      </c>
      <c r="Z246" s="178">
        <v>0</v>
      </c>
      <c r="AA246" s="179">
        <f>Z246*K246</f>
        <v>0</v>
      </c>
      <c r="AB246" s="74"/>
      <c r="AC246" s="74"/>
      <c r="AR246" s="21" t="s">
        <v>239</v>
      </c>
      <c r="AT246" s="21" t="s">
        <v>141</v>
      </c>
      <c r="AU246" s="21" t="s">
        <v>103</v>
      </c>
      <c r="AY246" s="21" t="s">
        <v>139</v>
      </c>
      <c r="BE246" s="47">
        <f>IF(U246="základní",N246,0)</f>
        <v>0</v>
      </c>
      <c r="BF246" s="47">
        <f>IF(U246="snížená",N246,0)</f>
        <v>0</v>
      </c>
      <c r="BG246" s="47">
        <f>IF(U246="zákl. přenesená",N246,0)</f>
        <v>0</v>
      </c>
      <c r="BH246" s="47">
        <f>IF(U246="sníž. přenesená",N246,0)</f>
        <v>0</v>
      </c>
      <c r="BI246" s="47">
        <f>IF(U246="nulová",N246,0)</f>
        <v>0</v>
      </c>
      <c r="BJ246" s="21" t="s">
        <v>86</v>
      </c>
      <c r="BK246" s="47">
        <f>ROUND(L246*K246,2)</f>
        <v>0</v>
      </c>
      <c r="BL246" s="21" t="s">
        <v>239</v>
      </c>
      <c r="BM246" s="21" t="s">
        <v>558</v>
      </c>
    </row>
    <row r="247" spans="1:65" s="10" customFormat="1" ht="16.5" customHeight="1">
      <c r="A247" s="180"/>
      <c r="B247" s="181"/>
      <c r="C247" s="182"/>
      <c r="D247" s="182"/>
      <c r="E247" s="183" t="s">
        <v>5</v>
      </c>
      <c r="F247" s="184" t="s">
        <v>559</v>
      </c>
      <c r="G247" s="185"/>
      <c r="H247" s="185"/>
      <c r="I247" s="185"/>
      <c r="J247" s="182"/>
      <c r="K247" s="186">
        <v>7.3</v>
      </c>
      <c r="L247" s="215"/>
      <c r="M247" s="215"/>
      <c r="N247" s="182"/>
      <c r="O247" s="182"/>
      <c r="P247" s="182"/>
      <c r="Q247" s="182"/>
      <c r="R247" s="187"/>
      <c r="S247" s="180"/>
      <c r="T247" s="188"/>
      <c r="U247" s="182"/>
      <c r="V247" s="182"/>
      <c r="W247" s="182"/>
      <c r="X247" s="182"/>
      <c r="Y247" s="182"/>
      <c r="Z247" s="182"/>
      <c r="AA247" s="189"/>
      <c r="AB247" s="180"/>
      <c r="AC247" s="180"/>
      <c r="AT247" s="48" t="s">
        <v>157</v>
      </c>
      <c r="AU247" s="48" t="s">
        <v>103</v>
      </c>
      <c r="AV247" s="10" t="s">
        <v>103</v>
      </c>
      <c r="AW247" s="10" t="s">
        <v>35</v>
      </c>
      <c r="AX247" s="10" t="s">
        <v>86</v>
      </c>
      <c r="AY247" s="48" t="s">
        <v>139</v>
      </c>
    </row>
    <row r="248" spans="1:65" s="1" customFormat="1" ht="16.5" customHeight="1">
      <c r="A248" s="74"/>
      <c r="B248" s="75"/>
      <c r="C248" s="170" t="s">
        <v>11</v>
      </c>
      <c r="D248" s="170" t="s">
        <v>141</v>
      </c>
      <c r="E248" s="171" t="s">
        <v>560</v>
      </c>
      <c r="F248" s="172" t="s">
        <v>561</v>
      </c>
      <c r="G248" s="172"/>
      <c r="H248" s="172"/>
      <c r="I248" s="172"/>
      <c r="J248" s="173" t="s">
        <v>182</v>
      </c>
      <c r="K248" s="174">
        <v>2.5</v>
      </c>
      <c r="L248" s="214"/>
      <c r="M248" s="214"/>
      <c r="N248" s="175">
        <f>ROUND(L248*K248,2)</f>
        <v>0</v>
      </c>
      <c r="O248" s="175"/>
      <c r="P248" s="175"/>
      <c r="Q248" s="175"/>
      <c r="R248" s="80"/>
      <c r="S248" s="74"/>
      <c r="T248" s="176" t="s">
        <v>5</v>
      </c>
      <c r="U248" s="177" t="s">
        <v>43</v>
      </c>
      <c r="V248" s="178">
        <v>1.0049999999999999</v>
      </c>
      <c r="W248" s="178">
        <f>V248*K248</f>
        <v>2.5124999999999997</v>
      </c>
      <c r="X248" s="178">
        <v>2.3600000000000001E-3</v>
      </c>
      <c r="Y248" s="178">
        <f>X248*K248</f>
        <v>5.9000000000000007E-3</v>
      </c>
      <c r="Z248" s="178">
        <v>0</v>
      </c>
      <c r="AA248" s="179">
        <f>Z248*K248</f>
        <v>0</v>
      </c>
      <c r="AB248" s="74"/>
      <c r="AC248" s="74"/>
      <c r="AR248" s="21" t="s">
        <v>239</v>
      </c>
      <c r="AT248" s="21" t="s">
        <v>141</v>
      </c>
      <c r="AU248" s="21" t="s">
        <v>103</v>
      </c>
      <c r="AY248" s="21" t="s">
        <v>139</v>
      </c>
      <c r="BE248" s="47">
        <f>IF(U248="základní",N248,0)</f>
        <v>0</v>
      </c>
      <c r="BF248" s="47">
        <f>IF(U248="snížená",N248,0)</f>
        <v>0</v>
      </c>
      <c r="BG248" s="47">
        <f>IF(U248="zákl. přenesená",N248,0)</f>
        <v>0</v>
      </c>
      <c r="BH248" s="47">
        <f>IF(U248="sníž. přenesená",N248,0)</f>
        <v>0</v>
      </c>
      <c r="BI248" s="47">
        <f>IF(U248="nulová",N248,0)</f>
        <v>0</v>
      </c>
      <c r="BJ248" s="21" t="s">
        <v>86</v>
      </c>
      <c r="BK248" s="47">
        <f>ROUND(L248*K248,2)</f>
        <v>0</v>
      </c>
      <c r="BL248" s="21" t="s">
        <v>239</v>
      </c>
      <c r="BM248" s="21" t="s">
        <v>562</v>
      </c>
    </row>
    <row r="249" spans="1:65" s="10" customFormat="1" ht="16.5" customHeight="1">
      <c r="A249" s="180"/>
      <c r="B249" s="181"/>
      <c r="C249" s="182"/>
      <c r="D249" s="182"/>
      <c r="E249" s="183" t="s">
        <v>5</v>
      </c>
      <c r="F249" s="184" t="s">
        <v>563</v>
      </c>
      <c r="G249" s="185"/>
      <c r="H249" s="185"/>
      <c r="I249" s="185"/>
      <c r="J249" s="182"/>
      <c r="K249" s="186">
        <v>2.5</v>
      </c>
      <c r="L249" s="215"/>
      <c r="M249" s="215"/>
      <c r="N249" s="182"/>
      <c r="O249" s="182"/>
      <c r="P249" s="182"/>
      <c r="Q249" s="182"/>
      <c r="R249" s="187"/>
      <c r="S249" s="180"/>
      <c r="T249" s="188"/>
      <c r="U249" s="182"/>
      <c r="V249" s="182"/>
      <c r="W249" s="182"/>
      <c r="X249" s="182"/>
      <c r="Y249" s="182"/>
      <c r="Z249" s="182"/>
      <c r="AA249" s="189"/>
      <c r="AB249" s="180"/>
      <c r="AC249" s="180"/>
      <c r="AT249" s="48" t="s">
        <v>157</v>
      </c>
      <c r="AU249" s="48" t="s">
        <v>103</v>
      </c>
      <c r="AV249" s="10" t="s">
        <v>103</v>
      </c>
      <c r="AW249" s="10" t="s">
        <v>35</v>
      </c>
      <c r="AX249" s="10" t="s">
        <v>86</v>
      </c>
      <c r="AY249" s="48" t="s">
        <v>139</v>
      </c>
    </row>
    <row r="250" spans="1:65" s="1" customFormat="1" ht="25.5" customHeight="1">
      <c r="A250" s="74"/>
      <c r="B250" s="75"/>
      <c r="C250" s="170" t="s">
        <v>217</v>
      </c>
      <c r="D250" s="170" t="s">
        <v>141</v>
      </c>
      <c r="E250" s="171" t="s">
        <v>564</v>
      </c>
      <c r="F250" s="172" t="s">
        <v>565</v>
      </c>
      <c r="G250" s="172"/>
      <c r="H250" s="172"/>
      <c r="I250" s="172"/>
      <c r="J250" s="173" t="s">
        <v>182</v>
      </c>
      <c r="K250" s="174">
        <v>2.5</v>
      </c>
      <c r="L250" s="214"/>
      <c r="M250" s="214"/>
      <c r="N250" s="175">
        <f>ROUND(L250*K250,2)</f>
        <v>0</v>
      </c>
      <c r="O250" s="175"/>
      <c r="P250" s="175"/>
      <c r="Q250" s="175"/>
      <c r="R250" s="80"/>
      <c r="S250" s="74"/>
      <c r="T250" s="176" t="s">
        <v>5</v>
      </c>
      <c r="U250" s="177" t="s">
        <v>43</v>
      </c>
      <c r="V250" s="178">
        <v>0.72799999999999998</v>
      </c>
      <c r="W250" s="178">
        <f>V250*K250</f>
        <v>1.8199999999999998</v>
      </c>
      <c r="X250" s="178">
        <v>3.5E-4</v>
      </c>
      <c r="Y250" s="178">
        <f>X250*K250</f>
        <v>8.7500000000000002E-4</v>
      </c>
      <c r="Z250" s="178">
        <v>0</v>
      </c>
      <c r="AA250" s="179">
        <f>Z250*K250</f>
        <v>0</v>
      </c>
      <c r="AB250" s="74"/>
      <c r="AC250" s="74"/>
      <c r="AR250" s="21" t="s">
        <v>239</v>
      </c>
      <c r="AT250" s="21" t="s">
        <v>141</v>
      </c>
      <c r="AU250" s="21" t="s">
        <v>103</v>
      </c>
      <c r="AY250" s="21" t="s">
        <v>139</v>
      </c>
      <c r="BE250" s="47">
        <f>IF(U250="základní",N250,0)</f>
        <v>0</v>
      </c>
      <c r="BF250" s="47">
        <f>IF(U250="snížená",N250,0)</f>
        <v>0</v>
      </c>
      <c r="BG250" s="47">
        <f>IF(U250="zákl. přenesená",N250,0)</f>
        <v>0</v>
      </c>
      <c r="BH250" s="47">
        <f>IF(U250="sníž. přenesená",N250,0)</f>
        <v>0</v>
      </c>
      <c r="BI250" s="47">
        <f>IF(U250="nulová",N250,0)</f>
        <v>0</v>
      </c>
      <c r="BJ250" s="21" t="s">
        <v>86</v>
      </c>
      <c r="BK250" s="47">
        <f>ROUND(L250*K250,2)</f>
        <v>0</v>
      </c>
      <c r="BL250" s="21" t="s">
        <v>239</v>
      </c>
      <c r="BM250" s="21" t="s">
        <v>566</v>
      </c>
    </row>
    <row r="251" spans="1:65" s="10" customFormat="1" ht="16.5" customHeight="1">
      <c r="A251" s="180"/>
      <c r="B251" s="181"/>
      <c r="C251" s="182"/>
      <c r="D251" s="182"/>
      <c r="E251" s="183" t="s">
        <v>5</v>
      </c>
      <c r="F251" s="184" t="s">
        <v>567</v>
      </c>
      <c r="G251" s="185"/>
      <c r="H251" s="185"/>
      <c r="I251" s="185"/>
      <c r="J251" s="182"/>
      <c r="K251" s="186">
        <v>2.5</v>
      </c>
      <c r="L251" s="215"/>
      <c r="M251" s="215"/>
      <c r="N251" s="182"/>
      <c r="O251" s="182"/>
      <c r="P251" s="182"/>
      <c r="Q251" s="182"/>
      <c r="R251" s="187"/>
      <c r="S251" s="180"/>
      <c r="T251" s="188"/>
      <c r="U251" s="182"/>
      <c r="V251" s="182"/>
      <c r="W251" s="182"/>
      <c r="X251" s="182"/>
      <c r="Y251" s="182"/>
      <c r="Z251" s="182"/>
      <c r="AA251" s="189"/>
      <c r="AB251" s="180"/>
      <c r="AC251" s="180"/>
      <c r="AT251" s="48" t="s">
        <v>157</v>
      </c>
      <c r="AU251" s="48" t="s">
        <v>103</v>
      </c>
      <c r="AV251" s="10" t="s">
        <v>103</v>
      </c>
      <c r="AW251" s="10" t="s">
        <v>35</v>
      </c>
      <c r="AX251" s="10" t="s">
        <v>86</v>
      </c>
      <c r="AY251" s="48" t="s">
        <v>139</v>
      </c>
    </row>
    <row r="252" spans="1:65" s="1" customFormat="1" ht="25.5" customHeight="1">
      <c r="A252" s="74"/>
      <c r="B252" s="75"/>
      <c r="C252" s="170" t="s">
        <v>191</v>
      </c>
      <c r="D252" s="170" t="s">
        <v>141</v>
      </c>
      <c r="E252" s="171" t="s">
        <v>568</v>
      </c>
      <c r="F252" s="172" t="s">
        <v>569</v>
      </c>
      <c r="G252" s="172"/>
      <c r="H252" s="172"/>
      <c r="I252" s="172"/>
      <c r="J252" s="173" t="s">
        <v>182</v>
      </c>
      <c r="K252" s="174">
        <v>2.5</v>
      </c>
      <c r="L252" s="214"/>
      <c r="M252" s="214"/>
      <c r="N252" s="175">
        <f>ROUND(L252*K252,2)</f>
        <v>0</v>
      </c>
      <c r="O252" s="175"/>
      <c r="P252" s="175"/>
      <c r="Q252" s="175"/>
      <c r="R252" s="80"/>
      <c r="S252" s="74"/>
      <c r="T252" s="176" t="s">
        <v>5</v>
      </c>
      <c r="U252" s="177" t="s">
        <v>43</v>
      </c>
      <c r="V252" s="178">
        <v>0.79700000000000004</v>
      </c>
      <c r="W252" s="178">
        <f>V252*K252</f>
        <v>1.9925000000000002</v>
      </c>
      <c r="X252" s="178">
        <v>5.6999999999999998E-4</v>
      </c>
      <c r="Y252" s="178">
        <f>X252*K252</f>
        <v>1.4250000000000001E-3</v>
      </c>
      <c r="Z252" s="178">
        <v>0</v>
      </c>
      <c r="AA252" s="179">
        <f>Z252*K252</f>
        <v>0</v>
      </c>
      <c r="AB252" s="74"/>
      <c r="AC252" s="74"/>
      <c r="AR252" s="21" t="s">
        <v>239</v>
      </c>
      <c r="AT252" s="21" t="s">
        <v>141</v>
      </c>
      <c r="AU252" s="21" t="s">
        <v>103</v>
      </c>
      <c r="AY252" s="21" t="s">
        <v>139</v>
      </c>
      <c r="BE252" s="47">
        <f>IF(U252="základní",N252,0)</f>
        <v>0</v>
      </c>
      <c r="BF252" s="47">
        <f>IF(U252="snížená",N252,0)</f>
        <v>0</v>
      </c>
      <c r="BG252" s="47">
        <f>IF(U252="zákl. přenesená",N252,0)</f>
        <v>0</v>
      </c>
      <c r="BH252" s="47">
        <f>IF(U252="sníž. přenesená",N252,0)</f>
        <v>0</v>
      </c>
      <c r="BI252" s="47">
        <f>IF(U252="nulová",N252,0)</f>
        <v>0</v>
      </c>
      <c r="BJ252" s="21" t="s">
        <v>86</v>
      </c>
      <c r="BK252" s="47">
        <f>ROUND(L252*K252,2)</f>
        <v>0</v>
      </c>
      <c r="BL252" s="21" t="s">
        <v>239</v>
      </c>
      <c r="BM252" s="21" t="s">
        <v>570</v>
      </c>
    </row>
    <row r="253" spans="1:65" s="10" customFormat="1" ht="16.5" customHeight="1">
      <c r="A253" s="180"/>
      <c r="B253" s="181"/>
      <c r="C253" s="182"/>
      <c r="D253" s="182"/>
      <c r="E253" s="183" t="s">
        <v>5</v>
      </c>
      <c r="F253" s="184" t="s">
        <v>571</v>
      </c>
      <c r="G253" s="185"/>
      <c r="H253" s="185"/>
      <c r="I253" s="185"/>
      <c r="J253" s="182"/>
      <c r="K253" s="186">
        <v>2.5</v>
      </c>
      <c r="L253" s="215"/>
      <c r="M253" s="215"/>
      <c r="N253" s="182"/>
      <c r="O253" s="182"/>
      <c r="P253" s="182"/>
      <c r="Q253" s="182"/>
      <c r="R253" s="187"/>
      <c r="S253" s="180"/>
      <c r="T253" s="188"/>
      <c r="U253" s="182"/>
      <c r="V253" s="182"/>
      <c r="W253" s="182"/>
      <c r="X253" s="182"/>
      <c r="Y253" s="182"/>
      <c r="Z253" s="182"/>
      <c r="AA253" s="189"/>
      <c r="AB253" s="180"/>
      <c r="AC253" s="180"/>
      <c r="AT253" s="48" t="s">
        <v>157</v>
      </c>
      <c r="AU253" s="48" t="s">
        <v>103</v>
      </c>
      <c r="AV253" s="10" t="s">
        <v>103</v>
      </c>
      <c r="AW253" s="10" t="s">
        <v>35</v>
      </c>
      <c r="AX253" s="10" t="s">
        <v>86</v>
      </c>
      <c r="AY253" s="48" t="s">
        <v>139</v>
      </c>
    </row>
    <row r="254" spans="1:65" s="1" customFormat="1" ht="25.5" customHeight="1">
      <c r="A254" s="74"/>
      <c r="B254" s="75"/>
      <c r="C254" s="170" t="s">
        <v>221</v>
      </c>
      <c r="D254" s="170" t="s">
        <v>141</v>
      </c>
      <c r="E254" s="171" t="s">
        <v>572</v>
      </c>
      <c r="F254" s="172" t="s">
        <v>573</v>
      </c>
      <c r="G254" s="172"/>
      <c r="H254" s="172"/>
      <c r="I254" s="172"/>
      <c r="J254" s="173" t="s">
        <v>182</v>
      </c>
      <c r="K254" s="174">
        <v>8.5</v>
      </c>
      <c r="L254" s="214"/>
      <c r="M254" s="214"/>
      <c r="N254" s="175">
        <f>ROUND(L254*K254,2)</f>
        <v>0</v>
      </c>
      <c r="O254" s="175"/>
      <c r="P254" s="175"/>
      <c r="Q254" s="175"/>
      <c r="R254" s="80"/>
      <c r="S254" s="74"/>
      <c r="T254" s="176" t="s">
        <v>5</v>
      </c>
      <c r="U254" s="177" t="s">
        <v>43</v>
      </c>
      <c r="V254" s="178">
        <v>0.83199999999999996</v>
      </c>
      <c r="W254" s="178">
        <f>V254*K254</f>
        <v>7.0720000000000001</v>
      </c>
      <c r="X254" s="178">
        <v>1.14E-3</v>
      </c>
      <c r="Y254" s="178">
        <f>X254*K254</f>
        <v>9.689999999999999E-3</v>
      </c>
      <c r="Z254" s="178">
        <v>0</v>
      </c>
      <c r="AA254" s="179">
        <f>Z254*K254</f>
        <v>0</v>
      </c>
      <c r="AB254" s="74"/>
      <c r="AC254" s="74"/>
      <c r="AR254" s="21" t="s">
        <v>239</v>
      </c>
      <c r="AT254" s="21" t="s">
        <v>141</v>
      </c>
      <c r="AU254" s="21" t="s">
        <v>103</v>
      </c>
      <c r="AY254" s="21" t="s">
        <v>139</v>
      </c>
      <c r="BE254" s="47">
        <f>IF(U254="základní",N254,0)</f>
        <v>0</v>
      </c>
      <c r="BF254" s="47">
        <f>IF(U254="snížená",N254,0)</f>
        <v>0</v>
      </c>
      <c r="BG254" s="47">
        <f>IF(U254="zákl. přenesená",N254,0)</f>
        <v>0</v>
      </c>
      <c r="BH254" s="47">
        <f>IF(U254="sníž. přenesená",N254,0)</f>
        <v>0</v>
      </c>
      <c r="BI254" s="47">
        <f>IF(U254="nulová",N254,0)</f>
        <v>0</v>
      </c>
      <c r="BJ254" s="21" t="s">
        <v>86</v>
      </c>
      <c r="BK254" s="47">
        <f>ROUND(L254*K254,2)</f>
        <v>0</v>
      </c>
      <c r="BL254" s="21" t="s">
        <v>239</v>
      </c>
      <c r="BM254" s="21" t="s">
        <v>574</v>
      </c>
    </row>
    <row r="255" spans="1:65" s="10" customFormat="1" ht="16.5" customHeight="1">
      <c r="A255" s="180"/>
      <c r="B255" s="181"/>
      <c r="C255" s="182"/>
      <c r="D255" s="182"/>
      <c r="E255" s="183" t="s">
        <v>5</v>
      </c>
      <c r="F255" s="184" t="s">
        <v>575</v>
      </c>
      <c r="G255" s="185"/>
      <c r="H255" s="185"/>
      <c r="I255" s="185"/>
      <c r="J255" s="182"/>
      <c r="K255" s="186">
        <v>8.5</v>
      </c>
      <c r="L255" s="215"/>
      <c r="M255" s="215"/>
      <c r="N255" s="182"/>
      <c r="O255" s="182"/>
      <c r="P255" s="182"/>
      <c r="Q255" s="182"/>
      <c r="R255" s="187"/>
      <c r="S255" s="180"/>
      <c r="T255" s="188"/>
      <c r="U255" s="182"/>
      <c r="V255" s="182"/>
      <c r="W255" s="182"/>
      <c r="X255" s="182"/>
      <c r="Y255" s="182"/>
      <c r="Z255" s="182"/>
      <c r="AA255" s="189"/>
      <c r="AB255" s="180"/>
      <c r="AC255" s="180"/>
      <c r="AT255" s="48" t="s">
        <v>157</v>
      </c>
      <c r="AU255" s="48" t="s">
        <v>103</v>
      </c>
      <c r="AV255" s="10" t="s">
        <v>103</v>
      </c>
      <c r="AW255" s="10" t="s">
        <v>35</v>
      </c>
      <c r="AX255" s="10" t="s">
        <v>86</v>
      </c>
      <c r="AY255" s="48" t="s">
        <v>139</v>
      </c>
    </row>
    <row r="256" spans="1:65" s="1" customFormat="1" ht="16.5" customHeight="1">
      <c r="A256" s="74"/>
      <c r="B256" s="75"/>
      <c r="C256" s="170" t="s">
        <v>266</v>
      </c>
      <c r="D256" s="170" t="s">
        <v>141</v>
      </c>
      <c r="E256" s="171" t="s">
        <v>576</v>
      </c>
      <c r="F256" s="172" t="s">
        <v>577</v>
      </c>
      <c r="G256" s="172"/>
      <c r="H256" s="172"/>
      <c r="I256" s="172"/>
      <c r="J256" s="173" t="s">
        <v>237</v>
      </c>
      <c r="K256" s="174">
        <v>5</v>
      </c>
      <c r="L256" s="214"/>
      <c r="M256" s="214"/>
      <c r="N256" s="175">
        <f>ROUND(L256*K256,2)</f>
        <v>0</v>
      </c>
      <c r="O256" s="175"/>
      <c r="P256" s="175"/>
      <c r="Q256" s="175"/>
      <c r="R256" s="80"/>
      <c r="S256" s="74"/>
      <c r="T256" s="176" t="s">
        <v>5</v>
      </c>
      <c r="U256" s="177" t="s">
        <v>43</v>
      </c>
      <c r="V256" s="178">
        <v>0.22500000000000001</v>
      </c>
      <c r="W256" s="178">
        <f>V256*K256</f>
        <v>1.125</v>
      </c>
      <c r="X256" s="178">
        <v>2.7999999999999998E-4</v>
      </c>
      <c r="Y256" s="178">
        <f>X256*K256</f>
        <v>1.3999999999999998E-3</v>
      </c>
      <c r="Z256" s="178">
        <v>0</v>
      </c>
      <c r="AA256" s="179">
        <f>Z256*K256</f>
        <v>0</v>
      </c>
      <c r="AB256" s="74"/>
      <c r="AC256" s="74"/>
      <c r="AR256" s="21" t="s">
        <v>239</v>
      </c>
      <c r="AT256" s="21" t="s">
        <v>141</v>
      </c>
      <c r="AU256" s="21" t="s">
        <v>103</v>
      </c>
      <c r="AY256" s="21" t="s">
        <v>139</v>
      </c>
      <c r="BE256" s="47">
        <f>IF(U256="základní",N256,0)</f>
        <v>0</v>
      </c>
      <c r="BF256" s="47">
        <f>IF(U256="snížená",N256,0)</f>
        <v>0</v>
      </c>
      <c r="BG256" s="47">
        <f>IF(U256="zákl. přenesená",N256,0)</f>
        <v>0</v>
      </c>
      <c r="BH256" s="47">
        <f>IF(U256="sníž. přenesená",N256,0)</f>
        <v>0</v>
      </c>
      <c r="BI256" s="47">
        <f>IF(U256="nulová",N256,0)</f>
        <v>0</v>
      </c>
      <c r="BJ256" s="21" t="s">
        <v>86</v>
      </c>
      <c r="BK256" s="47">
        <f>ROUND(L256*K256,2)</f>
        <v>0</v>
      </c>
      <c r="BL256" s="21" t="s">
        <v>239</v>
      </c>
      <c r="BM256" s="21" t="s">
        <v>578</v>
      </c>
    </row>
    <row r="257" spans="1:65" s="1" customFormat="1" ht="25.5" customHeight="1">
      <c r="A257" s="74"/>
      <c r="B257" s="75"/>
      <c r="C257" s="284" t="s">
        <v>270</v>
      </c>
      <c r="D257" s="284" t="s">
        <v>392</v>
      </c>
      <c r="E257" s="285" t="s">
        <v>579</v>
      </c>
      <c r="F257" s="286" t="s">
        <v>580</v>
      </c>
      <c r="G257" s="286"/>
      <c r="H257" s="286"/>
      <c r="I257" s="286"/>
      <c r="J257" s="287" t="s">
        <v>237</v>
      </c>
      <c r="K257" s="288">
        <v>4</v>
      </c>
      <c r="L257" s="302"/>
      <c r="M257" s="302"/>
      <c r="N257" s="289">
        <f>ROUND(L257*K257,2)</f>
        <v>0</v>
      </c>
      <c r="O257" s="175"/>
      <c r="P257" s="175"/>
      <c r="Q257" s="175"/>
      <c r="R257" s="80"/>
      <c r="S257" s="74"/>
      <c r="T257" s="176" t="s">
        <v>5</v>
      </c>
      <c r="U257" s="177" t="s">
        <v>43</v>
      </c>
      <c r="V257" s="178">
        <v>0</v>
      </c>
      <c r="W257" s="178">
        <f>V257*K257</f>
        <v>0</v>
      </c>
      <c r="X257" s="178">
        <v>5.0000000000000001E-3</v>
      </c>
      <c r="Y257" s="178">
        <f>X257*K257</f>
        <v>0.02</v>
      </c>
      <c r="Z257" s="178">
        <v>0</v>
      </c>
      <c r="AA257" s="179">
        <f>Z257*K257</f>
        <v>0</v>
      </c>
      <c r="AB257" s="74"/>
      <c r="AC257" s="74"/>
      <c r="AR257" s="21" t="s">
        <v>175</v>
      </c>
      <c r="AT257" s="21" t="s">
        <v>392</v>
      </c>
      <c r="AU257" s="21" t="s">
        <v>103</v>
      </c>
      <c r="AY257" s="21" t="s">
        <v>139</v>
      </c>
      <c r="BE257" s="47">
        <f>IF(U257="základní",N257,0)</f>
        <v>0</v>
      </c>
      <c r="BF257" s="47">
        <f>IF(U257="snížená",N257,0)</f>
        <v>0</v>
      </c>
      <c r="BG257" s="47">
        <f>IF(U257="zákl. přenesená",N257,0)</f>
        <v>0</v>
      </c>
      <c r="BH257" s="47">
        <f>IF(U257="sníž. přenesená",N257,0)</f>
        <v>0</v>
      </c>
      <c r="BI257" s="47">
        <f>IF(U257="nulová",N257,0)</f>
        <v>0</v>
      </c>
      <c r="BJ257" s="21" t="s">
        <v>86</v>
      </c>
      <c r="BK257" s="47">
        <f>ROUND(L257*K257,2)</f>
        <v>0</v>
      </c>
      <c r="BL257" s="21" t="s">
        <v>239</v>
      </c>
      <c r="BM257" s="21" t="s">
        <v>581</v>
      </c>
    </row>
    <row r="258" spans="1:65" s="1" customFormat="1" ht="25.5" customHeight="1">
      <c r="A258" s="74"/>
      <c r="B258" s="75"/>
      <c r="C258" s="284" t="s">
        <v>257</v>
      </c>
      <c r="D258" s="284" t="s">
        <v>392</v>
      </c>
      <c r="E258" s="285" t="s">
        <v>582</v>
      </c>
      <c r="F258" s="286" t="s">
        <v>583</v>
      </c>
      <c r="G258" s="286"/>
      <c r="H258" s="286"/>
      <c r="I258" s="286"/>
      <c r="J258" s="287" t="s">
        <v>237</v>
      </c>
      <c r="K258" s="288">
        <v>1</v>
      </c>
      <c r="L258" s="302"/>
      <c r="M258" s="302"/>
      <c r="N258" s="289">
        <f>ROUND(L258*K258,2)</f>
        <v>0</v>
      </c>
      <c r="O258" s="175"/>
      <c r="P258" s="175"/>
      <c r="Q258" s="175"/>
      <c r="R258" s="80"/>
      <c r="S258" s="74"/>
      <c r="T258" s="176" t="s">
        <v>5</v>
      </c>
      <c r="U258" s="177" t="s">
        <v>43</v>
      </c>
      <c r="V258" s="178">
        <v>0</v>
      </c>
      <c r="W258" s="178">
        <f>V258*K258</f>
        <v>0</v>
      </c>
      <c r="X258" s="178">
        <v>5.0000000000000001E-3</v>
      </c>
      <c r="Y258" s="178">
        <f>X258*K258</f>
        <v>5.0000000000000001E-3</v>
      </c>
      <c r="Z258" s="178">
        <v>0</v>
      </c>
      <c r="AA258" s="179">
        <f>Z258*K258</f>
        <v>0</v>
      </c>
      <c r="AB258" s="74"/>
      <c r="AC258" s="74"/>
      <c r="AR258" s="21" t="s">
        <v>175</v>
      </c>
      <c r="AT258" s="21" t="s">
        <v>392</v>
      </c>
      <c r="AU258" s="21" t="s">
        <v>103</v>
      </c>
      <c r="AY258" s="21" t="s">
        <v>139</v>
      </c>
      <c r="BE258" s="47">
        <f>IF(U258="základní",N258,0)</f>
        <v>0</v>
      </c>
      <c r="BF258" s="47">
        <f>IF(U258="snížená",N258,0)</f>
        <v>0</v>
      </c>
      <c r="BG258" s="47">
        <f>IF(U258="zákl. přenesená",N258,0)</f>
        <v>0</v>
      </c>
      <c r="BH258" s="47">
        <f>IF(U258="sníž. přenesená",N258,0)</f>
        <v>0</v>
      </c>
      <c r="BI258" s="47">
        <f>IF(U258="nulová",N258,0)</f>
        <v>0</v>
      </c>
      <c r="BJ258" s="21" t="s">
        <v>86</v>
      </c>
      <c r="BK258" s="47">
        <f>ROUND(L258*K258,2)</f>
        <v>0</v>
      </c>
      <c r="BL258" s="21" t="s">
        <v>239</v>
      </c>
      <c r="BM258" s="21" t="s">
        <v>584</v>
      </c>
    </row>
    <row r="259" spans="1:65" s="1" customFormat="1" ht="25.5" customHeight="1">
      <c r="A259" s="74"/>
      <c r="B259" s="75"/>
      <c r="C259" s="170" t="s">
        <v>318</v>
      </c>
      <c r="D259" s="170" t="s">
        <v>141</v>
      </c>
      <c r="E259" s="171" t="s">
        <v>585</v>
      </c>
      <c r="F259" s="172" t="s">
        <v>586</v>
      </c>
      <c r="G259" s="172"/>
      <c r="H259" s="172"/>
      <c r="I259" s="172"/>
      <c r="J259" s="173" t="s">
        <v>182</v>
      </c>
      <c r="K259" s="174">
        <v>76.504999999999995</v>
      </c>
      <c r="L259" s="214"/>
      <c r="M259" s="214"/>
      <c r="N259" s="175">
        <f>ROUND(L259*K259,2)</f>
        <v>0</v>
      </c>
      <c r="O259" s="175"/>
      <c r="P259" s="175"/>
      <c r="Q259" s="175"/>
      <c r="R259" s="80"/>
      <c r="S259" s="74"/>
      <c r="T259" s="176" t="s">
        <v>5</v>
      </c>
      <c r="U259" s="177" t="s">
        <v>43</v>
      </c>
      <c r="V259" s="178">
        <v>4.8000000000000001E-2</v>
      </c>
      <c r="W259" s="178">
        <f>V259*K259</f>
        <v>3.6722399999999999</v>
      </c>
      <c r="X259" s="178">
        <v>0</v>
      </c>
      <c r="Y259" s="178">
        <f>X259*K259</f>
        <v>0</v>
      </c>
      <c r="Z259" s="178">
        <v>0</v>
      </c>
      <c r="AA259" s="179">
        <f>Z259*K259</f>
        <v>0</v>
      </c>
      <c r="AB259" s="74"/>
      <c r="AC259" s="74"/>
      <c r="AR259" s="21" t="s">
        <v>239</v>
      </c>
      <c r="AT259" s="21" t="s">
        <v>141</v>
      </c>
      <c r="AU259" s="21" t="s">
        <v>103</v>
      </c>
      <c r="AY259" s="21" t="s">
        <v>139</v>
      </c>
      <c r="BE259" s="47">
        <f>IF(U259="základní",N259,0)</f>
        <v>0</v>
      </c>
      <c r="BF259" s="47">
        <f>IF(U259="snížená",N259,0)</f>
        <v>0</v>
      </c>
      <c r="BG259" s="47">
        <f>IF(U259="zákl. přenesená",N259,0)</f>
        <v>0</v>
      </c>
      <c r="BH259" s="47">
        <f>IF(U259="sníž. přenesená",N259,0)</f>
        <v>0</v>
      </c>
      <c r="BI259" s="47">
        <f>IF(U259="nulová",N259,0)</f>
        <v>0</v>
      </c>
      <c r="BJ259" s="21" t="s">
        <v>86</v>
      </c>
      <c r="BK259" s="47">
        <f>ROUND(L259*K259,2)</f>
        <v>0</v>
      </c>
      <c r="BL259" s="21" t="s">
        <v>239</v>
      </c>
      <c r="BM259" s="21" t="s">
        <v>587</v>
      </c>
    </row>
    <row r="260" spans="1:65" s="10" customFormat="1" ht="16.5" customHeight="1">
      <c r="A260" s="180"/>
      <c r="B260" s="181"/>
      <c r="C260" s="182"/>
      <c r="D260" s="182"/>
      <c r="E260" s="183" t="s">
        <v>5</v>
      </c>
      <c r="F260" s="184" t="s">
        <v>588</v>
      </c>
      <c r="G260" s="185"/>
      <c r="H260" s="185"/>
      <c r="I260" s="185"/>
      <c r="J260" s="182"/>
      <c r="K260" s="186">
        <v>76.504999999999995</v>
      </c>
      <c r="L260" s="215"/>
      <c r="M260" s="215"/>
      <c r="N260" s="182"/>
      <c r="O260" s="182"/>
      <c r="P260" s="182"/>
      <c r="Q260" s="182"/>
      <c r="R260" s="187"/>
      <c r="S260" s="180"/>
      <c r="T260" s="188"/>
      <c r="U260" s="182"/>
      <c r="V260" s="182"/>
      <c r="W260" s="182"/>
      <c r="X260" s="182"/>
      <c r="Y260" s="182"/>
      <c r="Z260" s="182"/>
      <c r="AA260" s="189"/>
      <c r="AB260" s="180"/>
      <c r="AC260" s="180"/>
      <c r="AT260" s="48" t="s">
        <v>157</v>
      </c>
      <c r="AU260" s="48" t="s">
        <v>103</v>
      </c>
      <c r="AV260" s="10" t="s">
        <v>103</v>
      </c>
      <c r="AW260" s="10" t="s">
        <v>35</v>
      </c>
      <c r="AX260" s="10" t="s">
        <v>86</v>
      </c>
      <c r="AY260" s="48" t="s">
        <v>139</v>
      </c>
    </row>
    <row r="261" spans="1:65" s="1" customFormat="1" ht="25.5" customHeight="1">
      <c r="A261" s="74"/>
      <c r="B261" s="75"/>
      <c r="C261" s="170" t="s">
        <v>325</v>
      </c>
      <c r="D261" s="170" t="s">
        <v>141</v>
      </c>
      <c r="E261" s="171" t="s">
        <v>589</v>
      </c>
      <c r="F261" s="172" t="s">
        <v>590</v>
      </c>
      <c r="G261" s="172"/>
      <c r="H261" s="172"/>
      <c r="I261" s="172"/>
      <c r="J261" s="173" t="s">
        <v>182</v>
      </c>
      <c r="K261" s="174">
        <v>30.65</v>
      </c>
      <c r="L261" s="214"/>
      <c r="M261" s="214"/>
      <c r="N261" s="175">
        <f>ROUND(L261*K261,2)</f>
        <v>0</v>
      </c>
      <c r="O261" s="175"/>
      <c r="P261" s="175"/>
      <c r="Q261" s="175"/>
      <c r="R261" s="80"/>
      <c r="S261" s="74"/>
      <c r="T261" s="176" t="s">
        <v>5</v>
      </c>
      <c r="U261" s="177" t="s">
        <v>43</v>
      </c>
      <c r="V261" s="178">
        <v>5.8999999999999997E-2</v>
      </c>
      <c r="W261" s="178">
        <f>V261*K261</f>
        <v>1.8083499999999999</v>
      </c>
      <c r="X261" s="178">
        <v>0</v>
      </c>
      <c r="Y261" s="178">
        <f>X261*K261</f>
        <v>0</v>
      </c>
      <c r="Z261" s="178">
        <v>0</v>
      </c>
      <c r="AA261" s="179">
        <f>Z261*K261</f>
        <v>0</v>
      </c>
      <c r="AB261" s="74"/>
      <c r="AC261" s="74"/>
      <c r="AR261" s="21" t="s">
        <v>239</v>
      </c>
      <c r="AT261" s="21" t="s">
        <v>141</v>
      </c>
      <c r="AU261" s="21" t="s">
        <v>103</v>
      </c>
      <c r="AY261" s="21" t="s">
        <v>139</v>
      </c>
      <c r="BE261" s="47">
        <f>IF(U261="základní",N261,0)</f>
        <v>0</v>
      </c>
      <c r="BF261" s="47">
        <f>IF(U261="snížená",N261,0)</f>
        <v>0</v>
      </c>
      <c r="BG261" s="47">
        <f>IF(U261="zákl. přenesená",N261,0)</f>
        <v>0</v>
      </c>
      <c r="BH261" s="47">
        <f>IF(U261="sníž. přenesená",N261,0)</f>
        <v>0</v>
      </c>
      <c r="BI261" s="47">
        <f>IF(U261="nulová",N261,0)</f>
        <v>0</v>
      </c>
      <c r="BJ261" s="21" t="s">
        <v>86</v>
      </c>
      <c r="BK261" s="47">
        <f>ROUND(L261*K261,2)</f>
        <v>0</v>
      </c>
      <c r="BL261" s="21" t="s">
        <v>239</v>
      </c>
      <c r="BM261" s="21" t="s">
        <v>591</v>
      </c>
    </row>
    <row r="262" spans="1:65" s="10" customFormat="1" ht="16.5" customHeight="1">
      <c r="A262" s="180"/>
      <c r="B262" s="181"/>
      <c r="C262" s="182"/>
      <c r="D262" s="182"/>
      <c r="E262" s="183" t="s">
        <v>5</v>
      </c>
      <c r="F262" s="184" t="s">
        <v>592</v>
      </c>
      <c r="G262" s="185"/>
      <c r="H262" s="185"/>
      <c r="I262" s="185"/>
      <c r="J262" s="182"/>
      <c r="K262" s="186">
        <v>30.65</v>
      </c>
      <c r="L262" s="215"/>
      <c r="M262" s="215"/>
      <c r="N262" s="182"/>
      <c r="O262" s="182"/>
      <c r="P262" s="182"/>
      <c r="Q262" s="182"/>
      <c r="R262" s="187"/>
      <c r="S262" s="180"/>
      <c r="T262" s="188"/>
      <c r="U262" s="182"/>
      <c r="V262" s="182"/>
      <c r="W262" s="182"/>
      <c r="X262" s="182"/>
      <c r="Y262" s="182"/>
      <c r="Z262" s="182"/>
      <c r="AA262" s="189"/>
      <c r="AB262" s="180"/>
      <c r="AC262" s="180"/>
      <c r="AT262" s="48" t="s">
        <v>157</v>
      </c>
      <c r="AU262" s="48" t="s">
        <v>103</v>
      </c>
      <c r="AV262" s="10" t="s">
        <v>103</v>
      </c>
      <c r="AW262" s="10" t="s">
        <v>35</v>
      </c>
      <c r="AX262" s="10" t="s">
        <v>86</v>
      </c>
      <c r="AY262" s="48" t="s">
        <v>139</v>
      </c>
    </row>
    <row r="263" spans="1:65" s="1" customFormat="1" ht="38.25" customHeight="1">
      <c r="A263" s="74"/>
      <c r="B263" s="75"/>
      <c r="C263" s="170" t="s">
        <v>342</v>
      </c>
      <c r="D263" s="170" t="s">
        <v>141</v>
      </c>
      <c r="E263" s="171" t="s">
        <v>593</v>
      </c>
      <c r="F263" s="172" t="s">
        <v>594</v>
      </c>
      <c r="G263" s="172"/>
      <c r="H263" s="172"/>
      <c r="I263" s="172"/>
      <c r="J263" s="173" t="s">
        <v>460</v>
      </c>
      <c r="K263" s="174">
        <v>1</v>
      </c>
      <c r="L263" s="214"/>
      <c r="M263" s="214"/>
      <c r="N263" s="175">
        <f>ROUND(L263*K263,2)</f>
        <v>0</v>
      </c>
      <c r="O263" s="175"/>
      <c r="P263" s="175"/>
      <c r="Q263" s="175"/>
      <c r="R263" s="80"/>
      <c r="S263" s="74"/>
      <c r="T263" s="176" t="s">
        <v>5</v>
      </c>
      <c r="U263" s="177" t="s">
        <v>43</v>
      </c>
      <c r="V263" s="178">
        <v>0</v>
      </c>
      <c r="W263" s="178">
        <f>V263*K263</f>
        <v>0</v>
      </c>
      <c r="X263" s="178">
        <v>0</v>
      </c>
      <c r="Y263" s="178">
        <f>X263*K263</f>
        <v>0</v>
      </c>
      <c r="Z263" s="178">
        <v>0</v>
      </c>
      <c r="AA263" s="179">
        <f>Z263*K263</f>
        <v>0</v>
      </c>
      <c r="AB263" s="74"/>
      <c r="AC263" s="74"/>
      <c r="AR263" s="21" t="s">
        <v>239</v>
      </c>
      <c r="AT263" s="21" t="s">
        <v>141</v>
      </c>
      <c r="AU263" s="21" t="s">
        <v>103</v>
      </c>
      <c r="AY263" s="21" t="s">
        <v>139</v>
      </c>
      <c r="BE263" s="47">
        <f>IF(U263="základní",N263,0)</f>
        <v>0</v>
      </c>
      <c r="BF263" s="47">
        <f>IF(U263="snížená",N263,0)</f>
        <v>0</v>
      </c>
      <c r="BG263" s="47">
        <f>IF(U263="zákl. přenesená",N263,0)</f>
        <v>0</v>
      </c>
      <c r="BH263" s="47">
        <f>IF(U263="sníž. přenesená",N263,0)</f>
        <v>0</v>
      </c>
      <c r="BI263" s="47">
        <f>IF(U263="nulová",N263,0)</f>
        <v>0</v>
      </c>
      <c r="BJ263" s="21" t="s">
        <v>86</v>
      </c>
      <c r="BK263" s="47">
        <f>ROUND(L263*K263,2)</f>
        <v>0</v>
      </c>
      <c r="BL263" s="21" t="s">
        <v>239</v>
      </c>
      <c r="BM263" s="21" t="s">
        <v>595</v>
      </c>
    </row>
    <row r="264" spans="1:65" s="1" customFormat="1" ht="25.5" customHeight="1">
      <c r="A264" s="74"/>
      <c r="B264" s="75"/>
      <c r="C264" s="170" t="s">
        <v>262</v>
      </c>
      <c r="D264" s="170" t="s">
        <v>141</v>
      </c>
      <c r="E264" s="171" t="s">
        <v>596</v>
      </c>
      <c r="F264" s="172" t="s">
        <v>597</v>
      </c>
      <c r="G264" s="172"/>
      <c r="H264" s="172"/>
      <c r="I264" s="172"/>
      <c r="J264" s="173" t="s">
        <v>460</v>
      </c>
      <c r="K264" s="174">
        <v>10</v>
      </c>
      <c r="L264" s="214"/>
      <c r="M264" s="214"/>
      <c r="N264" s="175">
        <f>ROUND(L264*K264,2)</f>
        <v>0</v>
      </c>
      <c r="O264" s="175"/>
      <c r="P264" s="175"/>
      <c r="Q264" s="175"/>
      <c r="R264" s="80"/>
      <c r="S264" s="74"/>
      <c r="T264" s="176" t="s">
        <v>5</v>
      </c>
      <c r="U264" s="177" t="s">
        <v>43</v>
      </c>
      <c r="V264" s="178">
        <v>0</v>
      </c>
      <c r="W264" s="178">
        <f>V264*K264</f>
        <v>0</v>
      </c>
      <c r="X264" s="178">
        <v>0</v>
      </c>
      <c r="Y264" s="178">
        <f>X264*K264</f>
        <v>0</v>
      </c>
      <c r="Z264" s="178">
        <v>0</v>
      </c>
      <c r="AA264" s="179">
        <f>Z264*K264</f>
        <v>0</v>
      </c>
      <c r="AB264" s="74"/>
      <c r="AC264" s="74"/>
      <c r="AR264" s="21" t="s">
        <v>239</v>
      </c>
      <c r="AT264" s="21" t="s">
        <v>141</v>
      </c>
      <c r="AU264" s="21" t="s">
        <v>103</v>
      </c>
      <c r="AY264" s="21" t="s">
        <v>139</v>
      </c>
      <c r="BE264" s="47">
        <f>IF(U264="základní",N264,0)</f>
        <v>0</v>
      </c>
      <c r="BF264" s="47">
        <f>IF(U264="snížená",N264,0)</f>
        <v>0</v>
      </c>
      <c r="BG264" s="47">
        <f>IF(U264="zákl. přenesená",N264,0)</f>
        <v>0</v>
      </c>
      <c r="BH264" s="47">
        <f>IF(U264="sníž. přenesená",N264,0)</f>
        <v>0</v>
      </c>
      <c r="BI264" s="47">
        <f>IF(U264="nulová",N264,0)</f>
        <v>0</v>
      </c>
      <c r="BJ264" s="21" t="s">
        <v>86</v>
      </c>
      <c r="BK264" s="47">
        <f>ROUND(L264*K264,2)</f>
        <v>0</v>
      </c>
      <c r="BL264" s="21" t="s">
        <v>239</v>
      </c>
      <c r="BM264" s="21" t="s">
        <v>598</v>
      </c>
    </row>
    <row r="265" spans="1:65" s="1" customFormat="1" ht="25.5" customHeight="1">
      <c r="A265" s="74"/>
      <c r="B265" s="75"/>
      <c r="C265" s="170" t="s">
        <v>599</v>
      </c>
      <c r="D265" s="170" t="s">
        <v>141</v>
      </c>
      <c r="E265" s="171" t="s">
        <v>600</v>
      </c>
      <c r="F265" s="172" t="s">
        <v>601</v>
      </c>
      <c r="G265" s="172"/>
      <c r="H265" s="172"/>
      <c r="I265" s="172"/>
      <c r="J265" s="173" t="s">
        <v>237</v>
      </c>
      <c r="K265" s="174">
        <v>3</v>
      </c>
      <c r="L265" s="214"/>
      <c r="M265" s="214"/>
      <c r="N265" s="175">
        <f>ROUND(L265*K265,2)</f>
        <v>0</v>
      </c>
      <c r="O265" s="175"/>
      <c r="P265" s="175"/>
      <c r="Q265" s="175"/>
      <c r="R265" s="80"/>
      <c r="S265" s="74"/>
      <c r="T265" s="176" t="s">
        <v>5</v>
      </c>
      <c r="U265" s="177" t="s">
        <v>43</v>
      </c>
      <c r="V265" s="178">
        <v>0</v>
      </c>
      <c r="W265" s="178">
        <f>V265*K265</f>
        <v>0</v>
      </c>
      <c r="X265" s="178">
        <v>0</v>
      </c>
      <c r="Y265" s="178">
        <f>X265*K265</f>
        <v>0</v>
      </c>
      <c r="Z265" s="178">
        <v>5.0000000000000001E-3</v>
      </c>
      <c r="AA265" s="179">
        <f>Z265*K265</f>
        <v>1.4999999999999999E-2</v>
      </c>
      <c r="AB265" s="74"/>
      <c r="AC265" s="74"/>
      <c r="AR265" s="21" t="s">
        <v>239</v>
      </c>
      <c r="AT265" s="21" t="s">
        <v>141</v>
      </c>
      <c r="AU265" s="21" t="s">
        <v>103</v>
      </c>
      <c r="AY265" s="21" t="s">
        <v>139</v>
      </c>
      <c r="BE265" s="47">
        <f>IF(U265="základní",N265,0)</f>
        <v>0</v>
      </c>
      <c r="BF265" s="47">
        <f>IF(U265="snížená",N265,0)</f>
        <v>0</v>
      </c>
      <c r="BG265" s="47">
        <f>IF(U265="zákl. přenesená",N265,0)</f>
        <v>0</v>
      </c>
      <c r="BH265" s="47">
        <f>IF(U265="sníž. přenesená",N265,0)</f>
        <v>0</v>
      </c>
      <c r="BI265" s="47">
        <f>IF(U265="nulová",N265,0)</f>
        <v>0</v>
      </c>
      <c r="BJ265" s="21" t="s">
        <v>86</v>
      </c>
      <c r="BK265" s="47">
        <f>ROUND(L265*K265,2)</f>
        <v>0</v>
      </c>
      <c r="BL265" s="21" t="s">
        <v>239</v>
      </c>
      <c r="BM265" s="21" t="s">
        <v>602</v>
      </c>
    </row>
    <row r="266" spans="1:65" s="1" customFormat="1" ht="25.5" customHeight="1">
      <c r="A266" s="74"/>
      <c r="B266" s="75"/>
      <c r="C266" s="170" t="s">
        <v>603</v>
      </c>
      <c r="D266" s="170" t="s">
        <v>141</v>
      </c>
      <c r="E266" s="171" t="s">
        <v>604</v>
      </c>
      <c r="F266" s="172" t="s">
        <v>605</v>
      </c>
      <c r="G266" s="172"/>
      <c r="H266" s="172"/>
      <c r="I266" s="172"/>
      <c r="J266" s="173" t="s">
        <v>237</v>
      </c>
      <c r="K266" s="174">
        <v>1</v>
      </c>
      <c r="L266" s="214"/>
      <c r="M266" s="214"/>
      <c r="N266" s="175">
        <f>ROUND(L266*K266,2)</f>
        <v>0</v>
      </c>
      <c r="O266" s="175"/>
      <c r="P266" s="175"/>
      <c r="Q266" s="175"/>
      <c r="R266" s="80"/>
      <c r="S266" s="74"/>
      <c r="T266" s="176" t="s">
        <v>5</v>
      </c>
      <c r="U266" s="177" t="s">
        <v>43</v>
      </c>
      <c r="V266" s="178">
        <v>0</v>
      </c>
      <c r="W266" s="178">
        <f>V266*K266</f>
        <v>0</v>
      </c>
      <c r="X266" s="178">
        <v>0</v>
      </c>
      <c r="Y266" s="178">
        <f>X266*K266</f>
        <v>0</v>
      </c>
      <c r="Z266" s="178">
        <v>5.0000000000000001E-3</v>
      </c>
      <c r="AA266" s="179">
        <f>Z266*K266</f>
        <v>5.0000000000000001E-3</v>
      </c>
      <c r="AB266" s="74"/>
      <c r="AC266" s="74"/>
      <c r="AR266" s="21" t="s">
        <v>239</v>
      </c>
      <c r="AT266" s="21" t="s">
        <v>141</v>
      </c>
      <c r="AU266" s="21" t="s">
        <v>103</v>
      </c>
      <c r="AY266" s="21" t="s">
        <v>139</v>
      </c>
      <c r="BE266" s="47">
        <f>IF(U266="základní",N266,0)</f>
        <v>0</v>
      </c>
      <c r="BF266" s="47">
        <f>IF(U266="snížená",N266,0)</f>
        <v>0</v>
      </c>
      <c r="BG266" s="47">
        <f>IF(U266="zákl. přenesená",N266,0)</f>
        <v>0</v>
      </c>
      <c r="BH266" s="47">
        <f>IF(U266="sníž. přenesená",N266,0)</f>
        <v>0</v>
      </c>
      <c r="BI266" s="47">
        <f>IF(U266="nulová",N266,0)</f>
        <v>0</v>
      </c>
      <c r="BJ266" s="21" t="s">
        <v>86</v>
      </c>
      <c r="BK266" s="47">
        <f>ROUND(L266*K266,2)</f>
        <v>0</v>
      </c>
      <c r="BL266" s="21" t="s">
        <v>239</v>
      </c>
      <c r="BM266" s="21" t="s">
        <v>606</v>
      </c>
    </row>
    <row r="267" spans="1:65" s="1" customFormat="1" ht="25.5" customHeight="1">
      <c r="A267" s="74"/>
      <c r="B267" s="75"/>
      <c r="C267" s="170" t="s">
        <v>329</v>
      </c>
      <c r="D267" s="170" t="s">
        <v>141</v>
      </c>
      <c r="E267" s="171" t="s">
        <v>607</v>
      </c>
      <c r="F267" s="172" t="s">
        <v>608</v>
      </c>
      <c r="G267" s="172"/>
      <c r="H267" s="172"/>
      <c r="I267" s="172"/>
      <c r="J267" s="173" t="s">
        <v>260</v>
      </c>
      <c r="K267" s="174">
        <v>0.38200000000000001</v>
      </c>
      <c r="L267" s="214"/>
      <c r="M267" s="214"/>
      <c r="N267" s="175">
        <f>ROUND(L267*K267,2)</f>
        <v>0</v>
      </c>
      <c r="O267" s="175"/>
      <c r="P267" s="175"/>
      <c r="Q267" s="175"/>
      <c r="R267" s="80"/>
      <c r="S267" s="74"/>
      <c r="T267" s="176" t="s">
        <v>5</v>
      </c>
      <c r="U267" s="177" t="s">
        <v>43</v>
      </c>
      <c r="V267" s="178">
        <v>1.47</v>
      </c>
      <c r="W267" s="178">
        <f>V267*K267</f>
        <v>0.56154000000000004</v>
      </c>
      <c r="X267" s="178">
        <v>0</v>
      </c>
      <c r="Y267" s="178">
        <f>X267*K267</f>
        <v>0</v>
      </c>
      <c r="Z267" s="178">
        <v>0</v>
      </c>
      <c r="AA267" s="179">
        <f>Z267*K267</f>
        <v>0</v>
      </c>
      <c r="AB267" s="74"/>
      <c r="AC267" s="74"/>
      <c r="AR267" s="21" t="s">
        <v>239</v>
      </c>
      <c r="AT267" s="21" t="s">
        <v>141</v>
      </c>
      <c r="AU267" s="21" t="s">
        <v>103</v>
      </c>
      <c r="AY267" s="21" t="s">
        <v>139</v>
      </c>
      <c r="BE267" s="47">
        <f>IF(U267="základní",N267,0)</f>
        <v>0</v>
      </c>
      <c r="BF267" s="47">
        <f>IF(U267="snížená",N267,0)</f>
        <v>0</v>
      </c>
      <c r="BG267" s="47">
        <f>IF(U267="zákl. přenesená",N267,0)</f>
        <v>0</v>
      </c>
      <c r="BH267" s="47">
        <f>IF(U267="sníž. přenesená",N267,0)</f>
        <v>0</v>
      </c>
      <c r="BI267" s="47">
        <f>IF(U267="nulová",N267,0)</f>
        <v>0</v>
      </c>
      <c r="BJ267" s="21" t="s">
        <v>86</v>
      </c>
      <c r="BK267" s="47">
        <f>ROUND(L267*K267,2)</f>
        <v>0</v>
      </c>
      <c r="BL267" s="21" t="s">
        <v>239</v>
      </c>
      <c r="BM267" s="21" t="s">
        <v>609</v>
      </c>
    </row>
    <row r="268" spans="1:65" s="9" customFormat="1" ht="29.85" customHeight="1">
      <c r="A268" s="158"/>
      <c r="B268" s="159"/>
      <c r="C268" s="160"/>
      <c r="D268" s="167" t="s">
        <v>121</v>
      </c>
      <c r="E268" s="167"/>
      <c r="F268" s="167"/>
      <c r="G268" s="167"/>
      <c r="H268" s="167"/>
      <c r="I268" s="167"/>
      <c r="J268" s="167"/>
      <c r="K268" s="167"/>
      <c r="L268" s="213"/>
      <c r="M268" s="213"/>
      <c r="N268" s="206">
        <f>BK268</f>
        <v>0</v>
      </c>
      <c r="O268" s="207"/>
      <c r="P268" s="207"/>
      <c r="Q268" s="207"/>
      <c r="R268" s="163"/>
      <c r="S268" s="158"/>
      <c r="T268" s="164"/>
      <c r="U268" s="160"/>
      <c r="V268" s="160"/>
      <c r="W268" s="165">
        <f>SUM(W269:W280)</f>
        <v>17.626080000000002</v>
      </c>
      <c r="X268" s="160"/>
      <c r="Y268" s="165">
        <f>SUM(Y269:Y280)</f>
        <v>0.23997000000000002</v>
      </c>
      <c r="Z268" s="160"/>
      <c r="AA268" s="166">
        <f>SUM(AA269:AA280)</f>
        <v>0</v>
      </c>
      <c r="AB268" s="158"/>
      <c r="AC268" s="158"/>
      <c r="AR268" s="41" t="s">
        <v>103</v>
      </c>
      <c r="AT268" s="42" t="s">
        <v>77</v>
      </c>
      <c r="AU268" s="42" t="s">
        <v>86</v>
      </c>
      <c r="AY268" s="41" t="s">
        <v>139</v>
      </c>
      <c r="BK268" s="43">
        <f>SUM(BK269:BK280)</f>
        <v>0</v>
      </c>
    </row>
    <row r="269" spans="1:65" s="1" customFormat="1" ht="25.5" customHeight="1">
      <c r="A269" s="74"/>
      <c r="B269" s="75"/>
      <c r="C269" s="170" t="s">
        <v>140</v>
      </c>
      <c r="D269" s="170" t="s">
        <v>141</v>
      </c>
      <c r="E269" s="171" t="s">
        <v>610</v>
      </c>
      <c r="F269" s="172" t="s">
        <v>611</v>
      </c>
      <c r="G269" s="172"/>
      <c r="H269" s="172"/>
      <c r="I269" s="172"/>
      <c r="J269" s="173" t="s">
        <v>305</v>
      </c>
      <c r="K269" s="174">
        <v>2</v>
      </c>
      <c r="L269" s="214"/>
      <c r="M269" s="214"/>
      <c r="N269" s="175">
        <f t="shared" ref="N269:N280" si="20">ROUND(L269*K269,2)</f>
        <v>0</v>
      </c>
      <c r="O269" s="175"/>
      <c r="P269" s="175"/>
      <c r="Q269" s="175"/>
      <c r="R269" s="80"/>
      <c r="S269" s="74"/>
      <c r="T269" s="176" t="s">
        <v>5</v>
      </c>
      <c r="U269" s="177" t="s">
        <v>43</v>
      </c>
      <c r="V269" s="178">
        <v>1.4</v>
      </c>
      <c r="W269" s="178">
        <f t="shared" ref="W269:W280" si="21">V269*K269</f>
        <v>2.8</v>
      </c>
      <c r="X269" s="178">
        <v>2.4119999999999999E-2</v>
      </c>
      <c r="Y269" s="178">
        <f t="shared" ref="Y269:Y280" si="22">X269*K269</f>
        <v>4.8239999999999998E-2</v>
      </c>
      <c r="Z269" s="178">
        <v>0</v>
      </c>
      <c r="AA269" s="179">
        <f t="shared" ref="AA269:AA280" si="23">Z269*K269</f>
        <v>0</v>
      </c>
      <c r="AB269" s="74"/>
      <c r="AC269" s="74"/>
      <c r="AR269" s="21" t="s">
        <v>239</v>
      </c>
      <c r="AT269" s="21" t="s">
        <v>141</v>
      </c>
      <c r="AU269" s="21" t="s">
        <v>103</v>
      </c>
      <c r="AY269" s="21" t="s">
        <v>139</v>
      </c>
      <c r="BE269" s="47">
        <f t="shared" ref="BE269:BE280" si="24">IF(U269="základní",N269,0)</f>
        <v>0</v>
      </c>
      <c r="BF269" s="47">
        <f t="shared" ref="BF269:BF280" si="25">IF(U269="snížená",N269,0)</f>
        <v>0</v>
      </c>
      <c r="BG269" s="47">
        <f t="shared" ref="BG269:BG280" si="26">IF(U269="zákl. přenesená",N269,0)</f>
        <v>0</v>
      </c>
      <c r="BH269" s="47">
        <f t="shared" ref="BH269:BH280" si="27">IF(U269="sníž. přenesená",N269,0)</f>
        <v>0</v>
      </c>
      <c r="BI269" s="47">
        <f t="shared" ref="BI269:BI280" si="28">IF(U269="nulová",N269,0)</f>
        <v>0</v>
      </c>
      <c r="BJ269" s="21" t="s">
        <v>86</v>
      </c>
      <c r="BK269" s="47">
        <f t="shared" ref="BK269:BK280" si="29">ROUND(L269*K269,2)</f>
        <v>0</v>
      </c>
      <c r="BL269" s="21" t="s">
        <v>239</v>
      </c>
      <c r="BM269" s="21" t="s">
        <v>612</v>
      </c>
    </row>
    <row r="270" spans="1:65" s="1" customFormat="1" ht="25.5" customHeight="1">
      <c r="A270" s="74"/>
      <c r="B270" s="75"/>
      <c r="C270" s="170" t="s">
        <v>147</v>
      </c>
      <c r="D270" s="170" t="s">
        <v>141</v>
      </c>
      <c r="E270" s="171" t="s">
        <v>613</v>
      </c>
      <c r="F270" s="172" t="s">
        <v>614</v>
      </c>
      <c r="G270" s="172"/>
      <c r="H270" s="172"/>
      <c r="I270" s="172"/>
      <c r="J270" s="173" t="s">
        <v>305</v>
      </c>
      <c r="K270" s="174">
        <v>5</v>
      </c>
      <c r="L270" s="214"/>
      <c r="M270" s="214"/>
      <c r="N270" s="175">
        <f t="shared" si="20"/>
        <v>0</v>
      </c>
      <c r="O270" s="175"/>
      <c r="P270" s="175"/>
      <c r="Q270" s="175"/>
      <c r="R270" s="80"/>
      <c r="S270" s="74"/>
      <c r="T270" s="176" t="s">
        <v>5</v>
      </c>
      <c r="U270" s="177" t="s">
        <v>43</v>
      </c>
      <c r="V270" s="178">
        <v>1.1000000000000001</v>
      </c>
      <c r="W270" s="178">
        <f t="shared" si="21"/>
        <v>5.5</v>
      </c>
      <c r="X270" s="178">
        <v>1.0749999999999999E-2</v>
      </c>
      <c r="Y270" s="178">
        <f t="shared" si="22"/>
        <v>5.3749999999999992E-2</v>
      </c>
      <c r="Z270" s="178">
        <v>0</v>
      </c>
      <c r="AA270" s="179">
        <f t="shared" si="23"/>
        <v>0</v>
      </c>
      <c r="AB270" s="74"/>
      <c r="AC270" s="74"/>
      <c r="AR270" s="21" t="s">
        <v>239</v>
      </c>
      <c r="AT270" s="21" t="s">
        <v>141</v>
      </c>
      <c r="AU270" s="21" t="s">
        <v>103</v>
      </c>
      <c r="AY270" s="21" t="s">
        <v>139</v>
      </c>
      <c r="BE270" s="47">
        <f t="shared" si="24"/>
        <v>0</v>
      </c>
      <c r="BF270" s="47">
        <f t="shared" si="25"/>
        <v>0</v>
      </c>
      <c r="BG270" s="47">
        <f t="shared" si="26"/>
        <v>0</v>
      </c>
      <c r="BH270" s="47">
        <f t="shared" si="27"/>
        <v>0</v>
      </c>
      <c r="BI270" s="47">
        <f t="shared" si="28"/>
        <v>0</v>
      </c>
      <c r="BJ270" s="21" t="s">
        <v>86</v>
      </c>
      <c r="BK270" s="47">
        <f t="shared" si="29"/>
        <v>0</v>
      </c>
      <c r="BL270" s="21" t="s">
        <v>239</v>
      </c>
      <c r="BM270" s="21" t="s">
        <v>615</v>
      </c>
    </row>
    <row r="271" spans="1:65" s="1" customFormat="1" ht="38.25" customHeight="1">
      <c r="A271" s="74"/>
      <c r="B271" s="75"/>
      <c r="C271" s="170" t="s">
        <v>275</v>
      </c>
      <c r="D271" s="170" t="s">
        <v>141</v>
      </c>
      <c r="E271" s="171" t="s">
        <v>616</v>
      </c>
      <c r="F271" s="172" t="s">
        <v>617</v>
      </c>
      <c r="G271" s="172"/>
      <c r="H271" s="172"/>
      <c r="I271" s="172"/>
      <c r="J271" s="173" t="s">
        <v>305</v>
      </c>
      <c r="K271" s="174">
        <v>1</v>
      </c>
      <c r="L271" s="214"/>
      <c r="M271" s="214"/>
      <c r="N271" s="175">
        <f t="shared" si="20"/>
        <v>0</v>
      </c>
      <c r="O271" s="175"/>
      <c r="P271" s="175"/>
      <c r="Q271" s="175"/>
      <c r="R271" s="80"/>
      <c r="S271" s="74"/>
      <c r="T271" s="176" t="s">
        <v>5</v>
      </c>
      <c r="U271" s="177" t="s">
        <v>43</v>
      </c>
      <c r="V271" s="178">
        <v>2.4620000000000002</v>
      </c>
      <c r="W271" s="178">
        <f t="shared" si="21"/>
        <v>2.4620000000000002</v>
      </c>
      <c r="X271" s="178">
        <v>4.9020000000000001E-2</v>
      </c>
      <c r="Y271" s="178">
        <f t="shared" si="22"/>
        <v>4.9020000000000001E-2</v>
      </c>
      <c r="Z271" s="178">
        <v>0</v>
      </c>
      <c r="AA271" s="179">
        <f t="shared" si="23"/>
        <v>0</v>
      </c>
      <c r="AB271" s="74"/>
      <c r="AC271" s="74"/>
      <c r="AR271" s="21" t="s">
        <v>239</v>
      </c>
      <c r="AT271" s="21" t="s">
        <v>141</v>
      </c>
      <c r="AU271" s="21" t="s">
        <v>103</v>
      </c>
      <c r="AY271" s="21" t="s">
        <v>139</v>
      </c>
      <c r="BE271" s="47">
        <f t="shared" si="24"/>
        <v>0</v>
      </c>
      <c r="BF271" s="47">
        <f t="shared" si="25"/>
        <v>0</v>
      </c>
      <c r="BG271" s="47">
        <f t="shared" si="26"/>
        <v>0</v>
      </c>
      <c r="BH271" s="47">
        <f t="shared" si="27"/>
        <v>0</v>
      </c>
      <c r="BI271" s="47">
        <f t="shared" si="28"/>
        <v>0</v>
      </c>
      <c r="BJ271" s="21" t="s">
        <v>86</v>
      </c>
      <c r="BK271" s="47">
        <f t="shared" si="29"/>
        <v>0</v>
      </c>
      <c r="BL271" s="21" t="s">
        <v>239</v>
      </c>
      <c r="BM271" s="21" t="s">
        <v>618</v>
      </c>
    </row>
    <row r="272" spans="1:65" s="1" customFormat="1" ht="25.5" customHeight="1">
      <c r="A272" s="74"/>
      <c r="B272" s="75"/>
      <c r="C272" s="170" t="s">
        <v>279</v>
      </c>
      <c r="D272" s="170" t="s">
        <v>141</v>
      </c>
      <c r="E272" s="171" t="s">
        <v>619</v>
      </c>
      <c r="F272" s="172" t="s">
        <v>620</v>
      </c>
      <c r="G272" s="172"/>
      <c r="H272" s="172"/>
      <c r="I272" s="172"/>
      <c r="J272" s="173" t="s">
        <v>305</v>
      </c>
      <c r="K272" s="174">
        <v>3</v>
      </c>
      <c r="L272" s="214"/>
      <c r="M272" s="214"/>
      <c r="N272" s="175">
        <f t="shared" si="20"/>
        <v>0</v>
      </c>
      <c r="O272" s="175"/>
      <c r="P272" s="175"/>
      <c r="Q272" s="175"/>
      <c r="R272" s="80"/>
      <c r="S272" s="74"/>
      <c r="T272" s="176" t="s">
        <v>5</v>
      </c>
      <c r="U272" s="177" t="s">
        <v>43</v>
      </c>
      <c r="V272" s="178">
        <v>1.5</v>
      </c>
      <c r="W272" s="178">
        <f t="shared" si="21"/>
        <v>4.5</v>
      </c>
      <c r="X272" s="178">
        <v>2.4160000000000001E-2</v>
      </c>
      <c r="Y272" s="178">
        <f t="shared" si="22"/>
        <v>7.2480000000000003E-2</v>
      </c>
      <c r="Z272" s="178">
        <v>0</v>
      </c>
      <c r="AA272" s="179">
        <f t="shared" si="23"/>
        <v>0</v>
      </c>
      <c r="AB272" s="74"/>
      <c r="AC272" s="74"/>
      <c r="AR272" s="21" t="s">
        <v>239</v>
      </c>
      <c r="AT272" s="21" t="s">
        <v>141</v>
      </c>
      <c r="AU272" s="21" t="s">
        <v>103</v>
      </c>
      <c r="AY272" s="21" t="s">
        <v>139</v>
      </c>
      <c r="BE272" s="47">
        <f t="shared" si="24"/>
        <v>0</v>
      </c>
      <c r="BF272" s="47">
        <f t="shared" si="25"/>
        <v>0</v>
      </c>
      <c r="BG272" s="47">
        <f t="shared" si="26"/>
        <v>0</v>
      </c>
      <c r="BH272" s="47">
        <f t="shared" si="27"/>
        <v>0</v>
      </c>
      <c r="BI272" s="47">
        <f t="shared" si="28"/>
        <v>0</v>
      </c>
      <c r="BJ272" s="21" t="s">
        <v>86</v>
      </c>
      <c r="BK272" s="47">
        <f t="shared" si="29"/>
        <v>0</v>
      </c>
      <c r="BL272" s="21" t="s">
        <v>239</v>
      </c>
      <c r="BM272" s="21" t="s">
        <v>621</v>
      </c>
    </row>
    <row r="273" spans="1:65" s="1" customFormat="1" ht="16.5" customHeight="1">
      <c r="A273" s="74"/>
      <c r="B273" s="75"/>
      <c r="C273" s="170" t="s">
        <v>290</v>
      </c>
      <c r="D273" s="170" t="s">
        <v>141</v>
      </c>
      <c r="E273" s="171" t="s">
        <v>622</v>
      </c>
      <c r="F273" s="172" t="s">
        <v>623</v>
      </c>
      <c r="G273" s="172"/>
      <c r="H273" s="172"/>
      <c r="I273" s="172"/>
      <c r="J273" s="173" t="s">
        <v>305</v>
      </c>
      <c r="K273" s="174">
        <v>5</v>
      </c>
      <c r="L273" s="214"/>
      <c r="M273" s="214"/>
      <c r="N273" s="175">
        <f t="shared" si="20"/>
        <v>0</v>
      </c>
      <c r="O273" s="175"/>
      <c r="P273" s="175"/>
      <c r="Q273" s="175"/>
      <c r="R273" s="80"/>
      <c r="S273" s="74"/>
      <c r="T273" s="176" t="s">
        <v>5</v>
      </c>
      <c r="U273" s="177" t="s">
        <v>43</v>
      </c>
      <c r="V273" s="178">
        <v>0.2</v>
      </c>
      <c r="W273" s="178">
        <f t="shared" si="21"/>
        <v>1</v>
      </c>
      <c r="X273" s="178">
        <v>1.8E-3</v>
      </c>
      <c r="Y273" s="178">
        <f t="shared" si="22"/>
        <v>8.9999999999999993E-3</v>
      </c>
      <c r="Z273" s="178">
        <v>0</v>
      </c>
      <c r="AA273" s="179">
        <f t="shared" si="23"/>
        <v>0</v>
      </c>
      <c r="AB273" s="74"/>
      <c r="AC273" s="74"/>
      <c r="AR273" s="21" t="s">
        <v>239</v>
      </c>
      <c r="AT273" s="21" t="s">
        <v>141</v>
      </c>
      <c r="AU273" s="21" t="s">
        <v>103</v>
      </c>
      <c r="AY273" s="21" t="s">
        <v>139</v>
      </c>
      <c r="BE273" s="47">
        <f t="shared" si="24"/>
        <v>0</v>
      </c>
      <c r="BF273" s="47">
        <f t="shared" si="25"/>
        <v>0</v>
      </c>
      <c r="BG273" s="47">
        <f t="shared" si="26"/>
        <v>0</v>
      </c>
      <c r="BH273" s="47">
        <f t="shared" si="27"/>
        <v>0</v>
      </c>
      <c r="BI273" s="47">
        <f t="shared" si="28"/>
        <v>0</v>
      </c>
      <c r="BJ273" s="21" t="s">
        <v>86</v>
      </c>
      <c r="BK273" s="47">
        <f t="shared" si="29"/>
        <v>0</v>
      </c>
      <c r="BL273" s="21" t="s">
        <v>239</v>
      </c>
      <c r="BM273" s="21" t="s">
        <v>624</v>
      </c>
    </row>
    <row r="274" spans="1:65" s="1" customFormat="1" ht="25.5" customHeight="1">
      <c r="A274" s="74"/>
      <c r="B274" s="75"/>
      <c r="C274" s="170" t="s">
        <v>225</v>
      </c>
      <c r="D274" s="170" t="s">
        <v>141</v>
      </c>
      <c r="E274" s="171" t="s">
        <v>625</v>
      </c>
      <c r="F274" s="172" t="s">
        <v>626</v>
      </c>
      <c r="G274" s="172"/>
      <c r="H274" s="172"/>
      <c r="I274" s="172"/>
      <c r="J274" s="173" t="s">
        <v>305</v>
      </c>
      <c r="K274" s="174">
        <v>3</v>
      </c>
      <c r="L274" s="214"/>
      <c r="M274" s="214"/>
      <c r="N274" s="175">
        <f t="shared" si="20"/>
        <v>0</v>
      </c>
      <c r="O274" s="175"/>
      <c r="P274" s="175"/>
      <c r="Q274" s="175"/>
      <c r="R274" s="80"/>
      <c r="S274" s="74"/>
      <c r="T274" s="176" t="s">
        <v>5</v>
      </c>
      <c r="U274" s="177" t="s">
        <v>43</v>
      </c>
      <c r="V274" s="178">
        <v>0.2</v>
      </c>
      <c r="W274" s="178">
        <f t="shared" si="21"/>
        <v>0.60000000000000009</v>
      </c>
      <c r="X274" s="178">
        <v>1.8400000000000001E-3</v>
      </c>
      <c r="Y274" s="178">
        <f t="shared" si="22"/>
        <v>5.5200000000000006E-3</v>
      </c>
      <c r="Z274" s="178">
        <v>0</v>
      </c>
      <c r="AA274" s="179">
        <f t="shared" si="23"/>
        <v>0</v>
      </c>
      <c r="AB274" s="74"/>
      <c r="AC274" s="74"/>
      <c r="AR274" s="21" t="s">
        <v>239</v>
      </c>
      <c r="AT274" s="21" t="s">
        <v>141</v>
      </c>
      <c r="AU274" s="21" t="s">
        <v>103</v>
      </c>
      <c r="AY274" s="21" t="s">
        <v>139</v>
      </c>
      <c r="BE274" s="47">
        <f t="shared" si="24"/>
        <v>0</v>
      </c>
      <c r="BF274" s="47">
        <f t="shared" si="25"/>
        <v>0</v>
      </c>
      <c r="BG274" s="47">
        <f t="shared" si="26"/>
        <v>0</v>
      </c>
      <c r="BH274" s="47">
        <f t="shared" si="27"/>
        <v>0</v>
      </c>
      <c r="BI274" s="47">
        <f t="shared" si="28"/>
        <v>0</v>
      </c>
      <c r="BJ274" s="21" t="s">
        <v>86</v>
      </c>
      <c r="BK274" s="47">
        <f t="shared" si="29"/>
        <v>0</v>
      </c>
      <c r="BL274" s="21" t="s">
        <v>239</v>
      </c>
      <c r="BM274" s="21" t="s">
        <v>627</v>
      </c>
    </row>
    <row r="275" spans="1:65" s="1" customFormat="1" ht="25.5" customHeight="1">
      <c r="A275" s="74"/>
      <c r="B275" s="75"/>
      <c r="C275" s="170" t="s">
        <v>230</v>
      </c>
      <c r="D275" s="170" t="s">
        <v>141</v>
      </c>
      <c r="E275" s="171" t="s">
        <v>628</v>
      </c>
      <c r="F275" s="172" t="s">
        <v>629</v>
      </c>
      <c r="G275" s="172"/>
      <c r="H275" s="172"/>
      <c r="I275" s="172"/>
      <c r="J275" s="173" t="s">
        <v>305</v>
      </c>
      <c r="K275" s="174">
        <v>1</v>
      </c>
      <c r="L275" s="214"/>
      <c r="M275" s="214"/>
      <c r="N275" s="175">
        <f t="shared" si="20"/>
        <v>0</v>
      </c>
      <c r="O275" s="175"/>
      <c r="P275" s="175"/>
      <c r="Q275" s="175"/>
      <c r="R275" s="80"/>
      <c r="S275" s="74"/>
      <c r="T275" s="176" t="s">
        <v>5</v>
      </c>
      <c r="U275" s="177" t="s">
        <v>43</v>
      </c>
      <c r="V275" s="178">
        <v>0.4</v>
      </c>
      <c r="W275" s="178">
        <f t="shared" si="21"/>
        <v>0.4</v>
      </c>
      <c r="X275" s="178">
        <v>1.9599999999999999E-3</v>
      </c>
      <c r="Y275" s="178">
        <f t="shared" si="22"/>
        <v>1.9599999999999999E-3</v>
      </c>
      <c r="Z275" s="178">
        <v>0</v>
      </c>
      <c r="AA275" s="179">
        <f t="shared" si="23"/>
        <v>0</v>
      </c>
      <c r="AB275" s="74"/>
      <c r="AC275" s="74"/>
      <c r="AR275" s="21" t="s">
        <v>239</v>
      </c>
      <c r="AT275" s="21" t="s">
        <v>141</v>
      </c>
      <c r="AU275" s="21" t="s">
        <v>103</v>
      </c>
      <c r="AY275" s="21" t="s">
        <v>139</v>
      </c>
      <c r="BE275" s="47">
        <f t="shared" si="24"/>
        <v>0</v>
      </c>
      <c r="BF275" s="47">
        <f t="shared" si="25"/>
        <v>0</v>
      </c>
      <c r="BG275" s="47">
        <f t="shared" si="26"/>
        <v>0</v>
      </c>
      <c r="BH275" s="47">
        <f t="shared" si="27"/>
        <v>0</v>
      </c>
      <c r="BI275" s="47">
        <f t="shared" si="28"/>
        <v>0</v>
      </c>
      <c r="BJ275" s="21" t="s">
        <v>86</v>
      </c>
      <c r="BK275" s="47">
        <f t="shared" si="29"/>
        <v>0</v>
      </c>
      <c r="BL275" s="21" t="s">
        <v>239</v>
      </c>
      <c r="BM275" s="21" t="s">
        <v>630</v>
      </c>
    </row>
    <row r="276" spans="1:65" s="1" customFormat="1" ht="25.5" customHeight="1">
      <c r="A276" s="74"/>
      <c r="B276" s="75"/>
      <c r="C276" s="170" t="s">
        <v>631</v>
      </c>
      <c r="D276" s="170" t="s">
        <v>141</v>
      </c>
      <c r="E276" s="171" t="s">
        <v>338</v>
      </c>
      <c r="F276" s="172" t="s">
        <v>632</v>
      </c>
      <c r="G276" s="172"/>
      <c r="H276" s="172"/>
      <c r="I276" s="172"/>
      <c r="J276" s="173" t="s">
        <v>237</v>
      </c>
      <c r="K276" s="174">
        <v>1</v>
      </c>
      <c r="L276" s="214"/>
      <c r="M276" s="214"/>
      <c r="N276" s="175">
        <f t="shared" si="20"/>
        <v>0</v>
      </c>
      <c r="O276" s="175"/>
      <c r="P276" s="175"/>
      <c r="Q276" s="175"/>
      <c r="R276" s="80"/>
      <c r="S276" s="74"/>
      <c r="T276" s="176" t="s">
        <v>5</v>
      </c>
      <c r="U276" s="177" t="s">
        <v>43</v>
      </c>
      <c r="V276" s="178">
        <v>0</v>
      </c>
      <c r="W276" s="178">
        <f t="shared" si="21"/>
        <v>0</v>
      </c>
      <c r="X276" s="178">
        <v>0</v>
      </c>
      <c r="Y276" s="178">
        <f t="shared" si="22"/>
        <v>0</v>
      </c>
      <c r="Z276" s="178">
        <v>0</v>
      </c>
      <c r="AA276" s="179">
        <f t="shared" si="23"/>
        <v>0</v>
      </c>
      <c r="AB276" s="74"/>
      <c r="AC276" s="74"/>
      <c r="AR276" s="21" t="s">
        <v>239</v>
      </c>
      <c r="AT276" s="21" t="s">
        <v>141</v>
      </c>
      <c r="AU276" s="21" t="s">
        <v>103</v>
      </c>
      <c r="AY276" s="21" t="s">
        <v>139</v>
      </c>
      <c r="BE276" s="47">
        <f t="shared" si="24"/>
        <v>0</v>
      </c>
      <c r="BF276" s="47">
        <f t="shared" si="25"/>
        <v>0</v>
      </c>
      <c r="BG276" s="47">
        <f t="shared" si="26"/>
        <v>0</v>
      </c>
      <c r="BH276" s="47">
        <f t="shared" si="27"/>
        <v>0</v>
      </c>
      <c r="BI276" s="47">
        <f t="shared" si="28"/>
        <v>0</v>
      </c>
      <c r="BJ276" s="21" t="s">
        <v>86</v>
      </c>
      <c r="BK276" s="47">
        <f t="shared" si="29"/>
        <v>0</v>
      </c>
      <c r="BL276" s="21" t="s">
        <v>239</v>
      </c>
      <c r="BM276" s="21" t="s">
        <v>633</v>
      </c>
    </row>
    <row r="277" spans="1:65" s="1" customFormat="1" ht="25.5" customHeight="1">
      <c r="A277" s="74"/>
      <c r="B277" s="75"/>
      <c r="C277" s="170" t="s">
        <v>634</v>
      </c>
      <c r="D277" s="170" t="s">
        <v>141</v>
      </c>
      <c r="E277" s="171" t="s">
        <v>635</v>
      </c>
      <c r="F277" s="172" t="s">
        <v>636</v>
      </c>
      <c r="G277" s="172"/>
      <c r="H277" s="172"/>
      <c r="I277" s="172"/>
      <c r="J277" s="173" t="s">
        <v>237</v>
      </c>
      <c r="K277" s="174">
        <v>2</v>
      </c>
      <c r="L277" s="214"/>
      <c r="M277" s="214"/>
      <c r="N277" s="175">
        <f t="shared" si="20"/>
        <v>0</v>
      </c>
      <c r="O277" s="175"/>
      <c r="P277" s="175"/>
      <c r="Q277" s="175"/>
      <c r="R277" s="80"/>
      <c r="S277" s="74"/>
      <c r="T277" s="176" t="s">
        <v>5</v>
      </c>
      <c r="U277" s="177" t="s">
        <v>43</v>
      </c>
      <c r="V277" s="178">
        <v>0</v>
      </c>
      <c r="W277" s="178">
        <f t="shared" si="21"/>
        <v>0</v>
      </c>
      <c r="X277" s="178">
        <v>0</v>
      </c>
      <c r="Y277" s="178">
        <f t="shared" si="22"/>
        <v>0</v>
      </c>
      <c r="Z277" s="178">
        <v>0</v>
      </c>
      <c r="AA277" s="179">
        <f t="shared" si="23"/>
        <v>0</v>
      </c>
      <c r="AB277" s="74"/>
      <c r="AC277" s="74"/>
      <c r="AR277" s="21" t="s">
        <v>239</v>
      </c>
      <c r="AT277" s="21" t="s">
        <v>141</v>
      </c>
      <c r="AU277" s="21" t="s">
        <v>103</v>
      </c>
      <c r="AY277" s="21" t="s">
        <v>139</v>
      </c>
      <c r="BE277" s="47">
        <f t="shared" si="24"/>
        <v>0</v>
      </c>
      <c r="BF277" s="47">
        <f t="shared" si="25"/>
        <v>0</v>
      </c>
      <c r="BG277" s="47">
        <f t="shared" si="26"/>
        <v>0</v>
      </c>
      <c r="BH277" s="47">
        <f t="shared" si="27"/>
        <v>0</v>
      </c>
      <c r="BI277" s="47">
        <f t="shared" si="28"/>
        <v>0</v>
      </c>
      <c r="BJ277" s="21" t="s">
        <v>86</v>
      </c>
      <c r="BK277" s="47">
        <f t="shared" si="29"/>
        <v>0</v>
      </c>
      <c r="BL277" s="21" t="s">
        <v>239</v>
      </c>
      <c r="BM277" s="21" t="s">
        <v>637</v>
      </c>
    </row>
    <row r="278" spans="1:65" s="1" customFormat="1" ht="16.5" customHeight="1">
      <c r="A278" s="74"/>
      <c r="B278" s="75"/>
      <c r="C278" s="170" t="s">
        <v>638</v>
      </c>
      <c r="D278" s="170" t="s">
        <v>141</v>
      </c>
      <c r="E278" s="171" t="s">
        <v>639</v>
      </c>
      <c r="F278" s="172" t="s">
        <v>640</v>
      </c>
      <c r="G278" s="172"/>
      <c r="H278" s="172"/>
      <c r="I278" s="172"/>
      <c r="J278" s="173" t="s">
        <v>237</v>
      </c>
      <c r="K278" s="174">
        <v>1</v>
      </c>
      <c r="L278" s="214"/>
      <c r="M278" s="214"/>
      <c r="N278" s="175">
        <f t="shared" si="20"/>
        <v>0</v>
      </c>
      <c r="O278" s="175"/>
      <c r="P278" s="175"/>
      <c r="Q278" s="175"/>
      <c r="R278" s="80"/>
      <c r="S278" s="74"/>
      <c r="T278" s="176" t="s">
        <v>5</v>
      </c>
      <c r="U278" s="177" t="s">
        <v>43</v>
      </c>
      <c r="V278" s="178">
        <v>0</v>
      </c>
      <c r="W278" s="178">
        <f t="shared" si="21"/>
        <v>0</v>
      </c>
      <c r="X278" s="178">
        <v>0</v>
      </c>
      <c r="Y278" s="178">
        <f t="shared" si="22"/>
        <v>0</v>
      </c>
      <c r="Z278" s="178">
        <v>0</v>
      </c>
      <c r="AA278" s="179">
        <f t="shared" si="23"/>
        <v>0</v>
      </c>
      <c r="AB278" s="74"/>
      <c r="AC278" s="74"/>
      <c r="AR278" s="21" t="s">
        <v>239</v>
      </c>
      <c r="AT278" s="21" t="s">
        <v>141</v>
      </c>
      <c r="AU278" s="21" t="s">
        <v>103</v>
      </c>
      <c r="AY278" s="21" t="s">
        <v>139</v>
      </c>
      <c r="BE278" s="47">
        <f t="shared" si="24"/>
        <v>0</v>
      </c>
      <c r="BF278" s="47">
        <f t="shared" si="25"/>
        <v>0</v>
      </c>
      <c r="BG278" s="47">
        <f t="shared" si="26"/>
        <v>0</v>
      </c>
      <c r="BH278" s="47">
        <f t="shared" si="27"/>
        <v>0</v>
      </c>
      <c r="BI278" s="47">
        <f t="shared" si="28"/>
        <v>0</v>
      </c>
      <c r="BJ278" s="21" t="s">
        <v>86</v>
      </c>
      <c r="BK278" s="47">
        <f t="shared" si="29"/>
        <v>0</v>
      </c>
      <c r="BL278" s="21" t="s">
        <v>239</v>
      </c>
      <c r="BM278" s="21" t="s">
        <v>641</v>
      </c>
    </row>
    <row r="279" spans="1:65" s="1" customFormat="1" ht="16.5" customHeight="1">
      <c r="A279" s="74"/>
      <c r="B279" s="75"/>
      <c r="C279" s="170" t="s">
        <v>642</v>
      </c>
      <c r="D279" s="170" t="s">
        <v>141</v>
      </c>
      <c r="E279" s="171" t="s">
        <v>643</v>
      </c>
      <c r="F279" s="172" t="s">
        <v>644</v>
      </c>
      <c r="G279" s="172"/>
      <c r="H279" s="172"/>
      <c r="I279" s="172"/>
      <c r="J279" s="173" t="s">
        <v>237</v>
      </c>
      <c r="K279" s="174">
        <v>2</v>
      </c>
      <c r="L279" s="214"/>
      <c r="M279" s="214"/>
      <c r="N279" s="175">
        <f t="shared" si="20"/>
        <v>0</v>
      </c>
      <c r="O279" s="175"/>
      <c r="P279" s="175"/>
      <c r="Q279" s="175"/>
      <c r="R279" s="80"/>
      <c r="S279" s="74"/>
      <c r="T279" s="176" t="s">
        <v>5</v>
      </c>
      <c r="U279" s="177" t="s">
        <v>43</v>
      </c>
      <c r="V279" s="178">
        <v>0</v>
      </c>
      <c r="W279" s="178">
        <f t="shared" si="21"/>
        <v>0</v>
      </c>
      <c r="X279" s="178">
        <v>0</v>
      </c>
      <c r="Y279" s="178">
        <f t="shared" si="22"/>
        <v>0</v>
      </c>
      <c r="Z279" s="178">
        <v>0</v>
      </c>
      <c r="AA279" s="179">
        <f t="shared" si="23"/>
        <v>0</v>
      </c>
      <c r="AB279" s="74"/>
      <c r="AC279" s="74"/>
      <c r="AR279" s="21" t="s">
        <v>239</v>
      </c>
      <c r="AT279" s="21" t="s">
        <v>141</v>
      </c>
      <c r="AU279" s="21" t="s">
        <v>103</v>
      </c>
      <c r="AY279" s="21" t="s">
        <v>139</v>
      </c>
      <c r="BE279" s="47">
        <f t="shared" si="24"/>
        <v>0</v>
      </c>
      <c r="BF279" s="47">
        <f t="shared" si="25"/>
        <v>0</v>
      </c>
      <c r="BG279" s="47">
        <f t="shared" si="26"/>
        <v>0</v>
      </c>
      <c r="BH279" s="47">
        <f t="shared" si="27"/>
        <v>0</v>
      </c>
      <c r="BI279" s="47">
        <f t="shared" si="28"/>
        <v>0</v>
      </c>
      <c r="BJ279" s="21" t="s">
        <v>86</v>
      </c>
      <c r="BK279" s="47">
        <f t="shared" si="29"/>
        <v>0</v>
      </c>
      <c r="BL279" s="21" t="s">
        <v>239</v>
      </c>
      <c r="BM279" s="21" t="s">
        <v>645</v>
      </c>
    </row>
    <row r="280" spans="1:65" s="1" customFormat="1" ht="25.5" customHeight="1">
      <c r="A280" s="74"/>
      <c r="B280" s="75"/>
      <c r="C280" s="170" t="s">
        <v>646</v>
      </c>
      <c r="D280" s="170" t="s">
        <v>141</v>
      </c>
      <c r="E280" s="171" t="s">
        <v>647</v>
      </c>
      <c r="F280" s="172" t="s">
        <v>648</v>
      </c>
      <c r="G280" s="172"/>
      <c r="H280" s="172"/>
      <c r="I280" s="172"/>
      <c r="J280" s="173" t="s">
        <v>260</v>
      </c>
      <c r="K280" s="174">
        <v>0.24</v>
      </c>
      <c r="L280" s="214"/>
      <c r="M280" s="214"/>
      <c r="N280" s="175">
        <f t="shared" si="20"/>
        <v>0</v>
      </c>
      <c r="O280" s="175"/>
      <c r="P280" s="175"/>
      <c r="Q280" s="175"/>
      <c r="R280" s="80"/>
      <c r="S280" s="74"/>
      <c r="T280" s="176" t="s">
        <v>5</v>
      </c>
      <c r="U280" s="177" t="s">
        <v>43</v>
      </c>
      <c r="V280" s="178">
        <v>1.5169999999999999</v>
      </c>
      <c r="W280" s="178">
        <f t="shared" si="21"/>
        <v>0.36407999999999996</v>
      </c>
      <c r="X280" s="178">
        <v>0</v>
      </c>
      <c r="Y280" s="178">
        <f t="shared" si="22"/>
        <v>0</v>
      </c>
      <c r="Z280" s="178">
        <v>0</v>
      </c>
      <c r="AA280" s="179">
        <f t="shared" si="23"/>
        <v>0</v>
      </c>
      <c r="AB280" s="74"/>
      <c r="AC280" s="74"/>
      <c r="AR280" s="21" t="s">
        <v>239</v>
      </c>
      <c r="AT280" s="21" t="s">
        <v>141</v>
      </c>
      <c r="AU280" s="21" t="s">
        <v>103</v>
      </c>
      <c r="AY280" s="21" t="s">
        <v>139</v>
      </c>
      <c r="BE280" s="47">
        <f t="shared" si="24"/>
        <v>0</v>
      </c>
      <c r="BF280" s="47">
        <f t="shared" si="25"/>
        <v>0</v>
      </c>
      <c r="BG280" s="47">
        <f t="shared" si="26"/>
        <v>0</v>
      </c>
      <c r="BH280" s="47">
        <f t="shared" si="27"/>
        <v>0</v>
      </c>
      <c r="BI280" s="47">
        <f t="shared" si="28"/>
        <v>0</v>
      </c>
      <c r="BJ280" s="21" t="s">
        <v>86</v>
      </c>
      <c r="BK280" s="47">
        <f t="shared" si="29"/>
        <v>0</v>
      </c>
      <c r="BL280" s="21" t="s">
        <v>239</v>
      </c>
      <c r="BM280" s="21" t="s">
        <v>649</v>
      </c>
    </row>
    <row r="281" spans="1:65" s="9" customFormat="1" ht="29.85" customHeight="1">
      <c r="A281" s="158"/>
      <c r="B281" s="159"/>
      <c r="C281" s="160"/>
      <c r="D281" s="167" t="s">
        <v>359</v>
      </c>
      <c r="E281" s="167"/>
      <c r="F281" s="167"/>
      <c r="G281" s="167"/>
      <c r="H281" s="167"/>
      <c r="I281" s="167"/>
      <c r="J281" s="167"/>
      <c r="K281" s="167"/>
      <c r="L281" s="213"/>
      <c r="M281" s="213"/>
      <c r="N281" s="206">
        <f>BK281</f>
        <v>0</v>
      </c>
      <c r="O281" s="207"/>
      <c r="P281" s="207"/>
      <c r="Q281" s="207"/>
      <c r="R281" s="163"/>
      <c r="S281" s="158"/>
      <c r="T281" s="164"/>
      <c r="U281" s="160"/>
      <c r="V281" s="160"/>
      <c r="W281" s="165">
        <f>SUM(W282:W285)</f>
        <v>40.344172</v>
      </c>
      <c r="X281" s="160"/>
      <c r="Y281" s="165">
        <f>SUM(Y282:Y285)</f>
        <v>1.8321974599999999</v>
      </c>
      <c r="Z281" s="160"/>
      <c r="AA281" s="166">
        <f>SUM(AA282:AA285)</f>
        <v>0</v>
      </c>
      <c r="AB281" s="158"/>
      <c r="AC281" s="158"/>
      <c r="AR281" s="41" t="s">
        <v>103</v>
      </c>
      <c r="AT281" s="42" t="s">
        <v>77</v>
      </c>
      <c r="AU281" s="42" t="s">
        <v>86</v>
      </c>
      <c r="AY281" s="41" t="s">
        <v>139</v>
      </c>
      <c r="BK281" s="43">
        <f>SUM(BK282:BK285)</f>
        <v>0</v>
      </c>
    </row>
    <row r="282" spans="1:65" s="1" customFormat="1" ht="25.5" customHeight="1">
      <c r="A282" s="74"/>
      <c r="B282" s="75"/>
      <c r="C282" s="170" t="s">
        <v>650</v>
      </c>
      <c r="D282" s="170" t="s">
        <v>141</v>
      </c>
      <c r="E282" s="171" t="s">
        <v>651</v>
      </c>
      <c r="F282" s="172" t="s">
        <v>652</v>
      </c>
      <c r="G282" s="172"/>
      <c r="H282" s="172"/>
      <c r="I282" s="172"/>
      <c r="J282" s="173" t="s">
        <v>144</v>
      </c>
      <c r="K282" s="174">
        <v>64.018000000000001</v>
      </c>
      <c r="L282" s="214"/>
      <c r="M282" s="214"/>
      <c r="N282" s="175">
        <f>ROUND(L282*K282,2)</f>
        <v>0</v>
      </c>
      <c r="O282" s="175"/>
      <c r="P282" s="175"/>
      <c r="Q282" s="175"/>
      <c r="R282" s="80"/>
      <c r="S282" s="74"/>
      <c r="T282" s="176" t="s">
        <v>5</v>
      </c>
      <c r="U282" s="177" t="s">
        <v>43</v>
      </c>
      <c r="V282" s="178">
        <v>0.55000000000000004</v>
      </c>
      <c r="W282" s="178">
        <f>V282*K282</f>
        <v>35.209900000000005</v>
      </c>
      <c r="X282" s="178">
        <v>4.1700000000000001E-3</v>
      </c>
      <c r="Y282" s="178">
        <f>X282*K282</f>
        <v>0.26695506000000002</v>
      </c>
      <c r="Z282" s="178">
        <v>0</v>
      </c>
      <c r="AA282" s="179">
        <f>Z282*K282</f>
        <v>0</v>
      </c>
      <c r="AB282" s="74"/>
      <c r="AC282" s="74"/>
      <c r="AR282" s="21" t="s">
        <v>239</v>
      </c>
      <c r="AT282" s="21" t="s">
        <v>141</v>
      </c>
      <c r="AU282" s="21" t="s">
        <v>103</v>
      </c>
      <c r="AY282" s="21" t="s">
        <v>139</v>
      </c>
      <c r="BE282" s="47">
        <f>IF(U282="základní",N282,0)</f>
        <v>0</v>
      </c>
      <c r="BF282" s="47">
        <f>IF(U282="snížená",N282,0)</f>
        <v>0</v>
      </c>
      <c r="BG282" s="47">
        <f>IF(U282="zákl. přenesená",N282,0)</f>
        <v>0</v>
      </c>
      <c r="BH282" s="47">
        <f>IF(U282="sníž. přenesená",N282,0)</f>
        <v>0</v>
      </c>
      <c r="BI282" s="47">
        <f>IF(U282="nulová",N282,0)</f>
        <v>0</v>
      </c>
      <c r="BJ282" s="21" t="s">
        <v>86</v>
      </c>
      <c r="BK282" s="47">
        <f>ROUND(L282*K282,2)</f>
        <v>0</v>
      </c>
      <c r="BL282" s="21" t="s">
        <v>239</v>
      </c>
      <c r="BM282" s="21" t="s">
        <v>653</v>
      </c>
    </row>
    <row r="283" spans="1:65" s="1" customFormat="1" ht="38.25" customHeight="1">
      <c r="A283" s="74"/>
      <c r="B283" s="75"/>
      <c r="C283" s="284" t="s">
        <v>654</v>
      </c>
      <c r="D283" s="284" t="s">
        <v>392</v>
      </c>
      <c r="E283" s="285" t="s">
        <v>655</v>
      </c>
      <c r="F283" s="286" t="s">
        <v>656</v>
      </c>
      <c r="G283" s="286"/>
      <c r="H283" s="286"/>
      <c r="I283" s="286"/>
      <c r="J283" s="287" t="s">
        <v>144</v>
      </c>
      <c r="K283" s="288">
        <v>67.218999999999994</v>
      </c>
      <c r="L283" s="302"/>
      <c r="M283" s="302"/>
      <c r="N283" s="289">
        <f>ROUND(L283*K283,2)</f>
        <v>0</v>
      </c>
      <c r="O283" s="175"/>
      <c r="P283" s="175"/>
      <c r="Q283" s="175"/>
      <c r="R283" s="80"/>
      <c r="S283" s="74"/>
      <c r="T283" s="176" t="s">
        <v>5</v>
      </c>
      <c r="U283" s="177" t="s">
        <v>43</v>
      </c>
      <c r="V283" s="178">
        <v>0</v>
      </c>
      <c r="W283" s="178">
        <f>V283*K283</f>
        <v>0</v>
      </c>
      <c r="X283" s="178">
        <v>2.3E-2</v>
      </c>
      <c r="Y283" s="178">
        <f>X283*K283</f>
        <v>1.5460369999999999</v>
      </c>
      <c r="Z283" s="178">
        <v>0</v>
      </c>
      <c r="AA283" s="179">
        <f>Z283*K283</f>
        <v>0</v>
      </c>
      <c r="AB283" s="74"/>
      <c r="AC283" s="74"/>
      <c r="AR283" s="21" t="s">
        <v>175</v>
      </c>
      <c r="AT283" s="21" t="s">
        <v>392</v>
      </c>
      <c r="AU283" s="21" t="s">
        <v>103</v>
      </c>
      <c r="AY283" s="21" t="s">
        <v>139</v>
      </c>
      <c r="BE283" s="47">
        <f>IF(U283="základní",N283,0)</f>
        <v>0</v>
      </c>
      <c r="BF283" s="47">
        <f>IF(U283="snížená",N283,0)</f>
        <v>0</v>
      </c>
      <c r="BG283" s="47">
        <f>IF(U283="zákl. přenesená",N283,0)</f>
        <v>0</v>
      </c>
      <c r="BH283" s="47">
        <f>IF(U283="sníž. přenesená",N283,0)</f>
        <v>0</v>
      </c>
      <c r="BI283" s="47">
        <f>IF(U283="nulová",N283,0)</f>
        <v>0</v>
      </c>
      <c r="BJ283" s="21" t="s">
        <v>86</v>
      </c>
      <c r="BK283" s="47">
        <f>ROUND(L283*K283,2)</f>
        <v>0</v>
      </c>
      <c r="BL283" s="21" t="s">
        <v>239</v>
      </c>
      <c r="BM283" s="21" t="s">
        <v>657</v>
      </c>
    </row>
    <row r="284" spans="1:65" s="1" customFormat="1" ht="16.5" customHeight="1">
      <c r="A284" s="74"/>
      <c r="B284" s="75"/>
      <c r="C284" s="170" t="s">
        <v>658</v>
      </c>
      <c r="D284" s="170" t="s">
        <v>141</v>
      </c>
      <c r="E284" s="171" t="s">
        <v>659</v>
      </c>
      <c r="F284" s="172" t="s">
        <v>660</v>
      </c>
      <c r="G284" s="172"/>
      <c r="H284" s="172"/>
      <c r="I284" s="172"/>
      <c r="J284" s="173" t="s">
        <v>144</v>
      </c>
      <c r="K284" s="174">
        <v>64.018000000000001</v>
      </c>
      <c r="L284" s="214"/>
      <c r="M284" s="214"/>
      <c r="N284" s="175">
        <f>ROUND(L284*K284,2)</f>
        <v>0</v>
      </c>
      <c r="O284" s="175"/>
      <c r="P284" s="175"/>
      <c r="Q284" s="175"/>
      <c r="R284" s="80"/>
      <c r="S284" s="74"/>
      <c r="T284" s="176" t="s">
        <v>5</v>
      </c>
      <c r="U284" s="177" t="s">
        <v>43</v>
      </c>
      <c r="V284" s="178">
        <v>4.3999999999999997E-2</v>
      </c>
      <c r="W284" s="178">
        <f>V284*K284</f>
        <v>2.816792</v>
      </c>
      <c r="X284" s="178">
        <v>2.9999999999999997E-4</v>
      </c>
      <c r="Y284" s="178">
        <f>X284*K284</f>
        <v>1.9205399999999997E-2</v>
      </c>
      <c r="Z284" s="178">
        <v>0</v>
      </c>
      <c r="AA284" s="179">
        <f>Z284*K284</f>
        <v>0</v>
      </c>
      <c r="AB284" s="74"/>
      <c r="AC284" s="74"/>
      <c r="AR284" s="21" t="s">
        <v>239</v>
      </c>
      <c r="AT284" s="21" t="s">
        <v>141</v>
      </c>
      <c r="AU284" s="21" t="s">
        <v>103</v>
      </c>
      <c r="AY284" s="21" t="s">
        <v>139</v>
      </c>
      <c r="BE284" s="47">
        <f>IF(U284="základní",N284,0)</f>
        <v>0</v>
      </c>
      <c r="BF284" s="47">
        <f>IF(U284="snížená",N284,0)</f>
        <v>0</v>
      </c>
      <c r="BG284" s="47">
        <f>IF(U284="zákl. přenesená",N284,0)</f>
        <v>0</v>
      </c>
      <c r="BH284" s="47">
        <f>IF(U284="sníž. přenesená",N284,0)</f>
        <v>0</v>
      </c>
      <c r="BI284" s="47">
        <f>IF(U284="nulová",N284,0)</f>
        <v>0</v>
      </c>
      <c r="BJ284" s="21" t="s">
        <v>86</v>
      </c>
      <c r="BK284" s="47">
        <f>ROUND(L284*K284,2)</f>
        <v>0</v>
      </c>
      <c r="BL284" s="21" t="s">
        <v>239</v>
      </c>
      <c r="BM284" s="21" t="s">
        <v>661</v>
      </c>
    </row>
    <row r="285" spans="1:65" s="1" customFormat="1" ht="25.5" customHeight="1">
      <c r="A285" s="74"/>
      <c r="B285" s="75"/>
      <c r="C285" s="170" t="s">
        <v>662</v>
      </c>
      <c r="D285" s="170" t="s">
        <v>141</v>
      </c>
      <c r="E285" s="171" t="s">
        <v>663</v>
      </c>
      <c r="F285" s="172" t="s">
        <v>664</v>
      </c>
      <c r="G285" s="172"/>
      <c r="H285" s="172"/>
      <c r="I285" s="172"/>
      <c r="J285" s="173" t="s">
        <v>260</v>
      </c>
      <c r="K285" s="174">
        <v>1.8320000000000001</v>
      </c>
      <c r="L285" s="214"/>
      <c r="M285" s="214"/>
      <c r="N285" s="175">
        <f>ROUND(L285*K285,2)</f>
        <v>0</v>
      </c>
      <c r="O285" s="175"/>
      <c r="P285" s="175"/>
      <c r="Q285" s="175"/>
      <c r="R285" s="80"/>
      <c r="S285" s="74"/>
      <c r="T285" s="176" t="s">
        <v>5</v>
      </c>
      <c r="U285" s="177" t="s">
        <v>43</v>
      </c>
      <c r="V285" s="178">
        <v>1.2649999999999999</v>
      </c>
      <c r="W285" s="178">
        <f>V285*K285</f>
        <v>2.3174799999999998</v>
      </c>
      <c r="X285" s="178">
        <v>0</v>
      </c>
      <c r="Y285" s="178">
        <f>X285*K285</f>
        <v>0</v>
      </c>
      <c r="Z285" s="178">
        <v>0</v>
      </c>
      <c r="AA285" s="179">
        <f>Z285*K285</f>
        <v>0</v>
      </c>
      <c r="AB285" s="74"/>
      <c r="AC285" s="74"/>
      <c r="AR285" s="21" t="s">
        <v>239</v>
      </c>
      <c r="AT285" s="21" t="s">
        <v>141</v>
      </c>
      <c r="AU285" s="21" t="s">
        <v>103</v>
      </c>
      <c r="AY285" s="21" t="s">
        <v>139</v>
      </c>
      <c r="BE285" s="47">
        <f>IF(U285="základní",N285,0)</f>
        <v>0</v>
      </c>
      <c r="BF285" s="47">
        <f>IF(U285="snížená",N285,0)</f>
        <v>0</v>
      </c>
      <c r="BG285" s="47">
        <f>IF(U285="zákl. přenesená",N285,0)</f>
        <v>0</v>
      </c>
      <c r="BH285" s="47">
        <f>IF(U285="sníž. přenesená",N285,0)</f>
        <v>0</v>
      </c>
      <c r="BI285" s="47">
        <f>IF(U285="nulová",N285,0)</f>
        <v>0</v>
      </c>
      <c r="BJ285" s="21" t="s">
        <v>86</v>
      </c>
      <c r="BK285" s="47">
        <f>ROUND(L285*K285,2)</f>
        <v>0</v>
      </c>
      <c r="BL285" s="21" t="s">
        <v>239</v>
      </c>
      <c r="BM285" s="21" t="s">
        <v>665</v>
      </c>
    </row>
    <row r="286" spans="1:65" s="9" customFormat="1" ht="29.85" customHeight="1">
      <c r="A286" s="158"/>
      <c r="B286" s="159"/>
      <c r="C286" s="160"/>
      <c r="D286" s="167" t="s">
        <v>360</v>
      </c>
      <c r="E286" s="167"/>
      <c r="F286" s="167"/>
      <c r="G286" s="167"/>
      <c r="H286" s="167"/>
      <c r="I286" s="167"/>
      <c r="J286" s="167"/>
      <c r="K286" s="167"/>
      <c r="L286" s="213"/>
      <c r="M286" s="213"/>
      <c r="N286" s="206">
        <f>BK286</f>
        <v>0</v>
      </c>
      <c r="O286" s="207"/>
      <c r="P286" s="207"/>
      <c r="Q286" s="207"/>
      <c r="R286" s="163"/>
      <c r="S286" s="158"/>
      <c r="T286" s="164"/>
      <c r="U286" s="160"/>
      <c r="V286" s="160"/>
      <c r="W286" s="165">
        <f>SUM(W287:W290)</f>
        <v>1.554462</v>
      </c>
      <c r="X286" s="160"/>
      <c r="Y286" s="165">
        <f>SUM(Y287:Y290)</f>
        <v>1.8119999999999998E-3</v>
      </c>
      <c r="Z286" s="160"/>
      <c r="AA286" s="166">
        <f>SUM(AA287:AA290)</f>
        <v>0</v>
      </c>
      <c r="AB286" s="158"/>
      <c r="AC286" s="158"/>
      <c r="AR286" s="41" t="s">
        <v>103</v>
      </c>
      <c r="AT286" s="42" t="s">
        <v>77</v>
      </c>
      <c r="AU286" s="42" t="s">
        <v>86</v>
      </c>
      <c r="AY286" s="41" t="s">
        <v>139</v>
      </c>
      <c r="BK286" s="43">
        <f>SUM(BK287:BK290)</f>
        <v>0</v>
      </c>
    </row>
    <row r="287" spans="1:65" s="1" customFormat="1" ht="16.5" customHeight="1">
      <c r="A287" s="74"/>
      <c r="B287" s="75"/>
      <c r="C287" s="170" t="s">
        <v>666</v>
      </c>
      <c r="D287" s="170" t="s">
        <v>141</v>
      </c>
      <c r="E287" s="171" t="s">
        <v>667</v>
      </c>
      <c r="F287" s="172" t="s">
        <v>668</v>
      </c>
      <c r="G287" s="172"/>
      <c r="H287" s="172"/>
      <c r="I287" s="172"/>
      <c r="J287" s="173" t="s">
        <v>144</v>
      </c>
      <c r="K287" s="174">
        <v>6.04</v>
      </c>
      <c r="L287" s="214"/>
      <c r="M287" s="214"/>
      <c r="N287" s="175">
        <f>ROUND(L287*K287,2)</f>
        <v>0</v>
      </c>
      <c r="O287" s="175"/>
      <c r="P287" s="175"/>
      <c r="Q287" s="175"/>
      <c r="R287" s="80"/>
      <c r="S287" s="74"/>
      <c r="T287" s="176" t="s">
        <v>5</v>
      </c>
      <c r="U287" s="177" t="s">
        <v>43</v>
      </c>
      <c r="V287" s="178">
        <v>2.4E-2</v>
      </c>
      <c r="W287" s="178">
        <f>V287*K287</f>
        <v>0.14496000000000001</v>
      </c>
      <c r="X287" s="178">
        <v>0</v>
      </c>
      <c r="Y287" s="178">
        <f>X287*K287</f>
        <v>0</v>
      </c>
      <c r="Z287" s="178">
        <v>0</v>
      </c>
      <c r="AA287" s="179">
        <f>Z287*K287</f>
        <v>0</v>
      </c>
      <c r="AB287" s="74"/>
      <c r="AC287" s="74"/>
      <c r="AR287" s="21" t="s">
        <v>239</v>
      </c>
      <c r="AT287" s="21" t="s">
        <v>141</v>
      </c>
      <c r="AU287" s="21" t="s">
        <v>103</v>
      </c>
      <c r="AY287" s="21" t="s">
        <v>139</v>
      </c>
      <c r="BE287" s="47">
        <f>IF(U287="základní",N287,0)</f>
        <v>0</v>
      </c>
      <c r="BF287" s="47">
        <f>IF(U287="snížená",N287,0)</f>
        <v>0</v>
      </c>
      <c r="BG287" s="47">
        <f>IF(U287="zákl. přenesená",N287,0)</f>
        <v>0</v>
      </c>
      <c r="BH287" s="47">
        <f>IF(U287="sníž. přenesená",N287,0)</f>
        <v>0</v>
      </c>
      <c r="BI287" s="47">
        <f>IF(U287="nulová",N287,0)</f>
        <v>0</v>
      </c>
      <c r="BJ287" s="21" t="s">
        <v>86</v>
      </c>
      <c r="BK287" s="47">
        <f>ROUND(L287*K287,2)</f>
        <v>0</v>
      </c>
      <c r="BL287" s="21" t="s">
        <v>239</v>
      </c>
      <c r="BM287" s="21" t="s">
        <v>669</v>
      </c>
    </row>
    <row r="288" spans="1:65" s="1" customFormat="1" ht="16.5" customHeight="1">
      <c r="A288" s="74"/>
      <c r="B288" s="75"/>
      <c r="C288" s="170" t="s">
        <v>670</v>
      </c>
      <c r="D288" s="170" t="s">
        <v>141</v>
      </c>
      <c r="E288" s="171" t="s">
        <v>671</v>
      </c>
      <c r="F288" s="172" t="s">
        <v>672</v>
      </c>
      <c r="G288" s="172"/>
      <c r="H288" s="172"/>
      <c r="I288" s="172"/>
      <c r="J288" s="173" t="s">
        <v>144</v>
      </c>
      <c r="K288" s="174">
        <v>6.04</v>
      </c>
      <c r="L288" s="214"/>
      <c r="M288" s="214"/>
      <c r="N288" s="175">
        <f>ROUND(L288*K288,2)</f>
        <v>0</v>
      </c>
      <c r="O288" s="175"/>
      <c r="P288" s="175"/>
      <c r="Q288" s="175"/>
      <c r="R288" s="80"/>
      <c r="S288" s="74"/>
      <c r="T288" s="176" t="s">
        <v>5</v>
      </c>
      <c r="U288" s="177" t="s">
        <v>43</v>
      </c>
      <c r="V288" s="178">
        <v>0.23300000000000001</v>
      </c>
      <c r="W288" s="178">
        <f>V288*K288</f>
        <v>1.4073200000000001</v>
      </c>
      <c r="X288" s="178">
        <v>2.9999999999999997E-4</v>
      </c>
      <c r="Y288" s="178">
        <f>X288*K288</f>
        <v>1.8119999999999998E-3</v>
      </c>
      <c r="Z288" s="178">
        <v>0</v>
      </c>
      <c r="AA288" s="179">
        <f>Z288*K288</f>
        <v>0</v>
      </c>
      <c r="AB288" s="74"/>
      <c r="AC288" s="74"/>
      <c r="AR288" s="21" t="s">
        <v>239</v>
      </c>
      <c r="AT288" s="21" t="s">
        <v>141</v>
      </c>
      <c r="AU288" s="21" t="s">
        <v>103</v>
      </c>
      <c r="AY288" s="21" t="s">
        <v>139</v>
      </c>
      <c r="BE288" s="47">
        <f>IF(U288="základní",N288,0)</f>
        <v>0</v>
      </c>
      <c r="BF288" s="47">
        <f>IF(U288="snížená",N288,0)</f>
        <v>0</v>
      </c>
      <c r="BG288" s="47">
        <f>IF(U288="zákl. přenesená",N288,0)</f>
        <v>0</v>
      </c>
      <c r="BH288" s="47">
        <f>IF(U288="sníž. přenesená",N288,0)</f>
        <v>0</v>
      </c>
      <c r="BI288" s="47">
        <f>IF(U288="nulová",N288,0)</f>
        <v>0</v>
      </c>
      <c r="BJ288" s="21" t="s">
        <v>86</v>
      </c>
      <c r="BK288" s="47">
        <f>ROUND(L288*K288,2)</f>
        <v>0</v>
      </c>
      <c r="BL288" s="21" t="s">
        <v>239</v>
      </c>
      <c r="BM288" s="21" t="s">
        <v>673</v>
      </c>
    </row>
    <row r="289" spans="1:65" s="1" customFormat="1" ht="16.5" customHeight="1">
      <c r="A289" s="74"/>
      <c r="B289" s="75"/>
      <c r="C289" s="284" t="s">
        <v>674</v>
      </c>
      <c r="D289" s="284" t="s">
        <v>392</v>
      </c>
      <c r="E289" s="285" t="s">
        <v>675</v>
      </c>
      <c r="F289" s="286" t="s">
        <v>676</v>
      </c>
      <c r="G289" s="286"/>
      <c r="H289" s="286"/>
      <c r="I289" s="286"/>
      <c r="J289" s="287" t="s">
        <v>144</v>
      </c>
      <c r="K289" s="288">
        <v>6.6440000000000001</v>
      </c>
      <c r="L289" s="302"/>
      <c r="M289" s="302"/>
      <c r="N289" s="289">
        <f>ROUND(L289*K289,2)</f>
        <v>0</v>
      </c>
      <c r="O289" s="175"/>
      <c r="P289" s="175"/>
      <c r="Q289" s="175"/>
      <c r="R289" s="80"/>
      <c r="S289" s="74"/>
      <c r="T289" s="176" t="s">
        <v>5</v>
      </c>
      <c r="U289" s="177" t="s">
        <v>43</v>
      </c>
      <c r="V289" s="178">
        <v>0</v>
      </c>
      <c r="W289" s="178">
        <f>V289*K289</f>
        <v>0</v>
      </c>
      <c r="X289" s="178">
        <v>0</v>
      </c>
      <c r="Y289" s="178">
        <f>X289*K289</f>
        <v>0</v>
      </c>
      <c r="Z289" s="178">
        <v>0</v>
      </c>
      <c r="AA289" s="179">
        <f>Z289*K289</f>
        <v>0</v>
      </c>
      <c r="AB289" s="74"/>
      <c r="AC289" s="74"/>
      <c r="AR289" s="21" t="s">
        <v>175</v>
      </c>
      <c r="AT289" s="21" t="s">
        <v>392</v>
      </c>
      <c r="AU289" s="21" t="s">
        <v>103</v>
      </c>
      <c r="AY289" s="21" t="s">
        <v>139</v>
      </c>
      <c r="BE289" s="47">
        <f>IF(U289="základní",N289,0)</f>
        <v>0</v>
      </c>
      <c r="BF289" s="47">
        <f>IF(U289="snížená",N289,0)</f>
        <v>0</v>
      </c>
      <c r="BG289" s="47">
        <f>IF(U289="zákl. přenesená",N289,0)</f>
        <v>0</v>
      </c>
      <c r="BH289" s="47">
        <f>IF(U289="sníž. přenesená",N289,0)</f>
        <v>0</v>
      </c>
      <c r="BI289" s="47">
        <f>IF(U289="nulová",N289,0)</f>
        <v>0</v>
      </c>
      <c r="BJ289" s="21" t="s">
        <v>86</v>
      </c>
      <c r="BK289" s="47">
        <f>ROUND(L289*K289,2)</f>
        <v>0</v>
      </c>
      <c r="BL289" s="21" t="s">
        <v>239</v>
      </c>
      <c r="BM289" s="21" t="s">
        <v>677</v>
      </c>
    </row>
    <row r="290" spans="1:65" s="1" customFormat="1" ht="25.5" customHeight="1">
      <c r="A290" s="74"/>
      <c r="B290" s="75"/>
      <c r="C290" s="170" t="s">
        <v>678</v>
      </c>
      <c r="D290" s="170" t="s">
        <v>141</v>
      </c>
      <c r="E290" s="171" t="s">
        <v>679</v>
      </c>
      <c r="F290" s="172" t="s">
        <v>680</v>
      </c>
      <c r="G290" s="172"/>
      <c r="H290" s="172"/>
      <c r="I290" s="172"/>
      <c r="J290" s="173" t="s">
        <v>260</v>
      </c>
      <c r="K290" s="174">
        <v>2E-3</v>
      </c>
      <c r="L290" s="214"/>
      <c r="M290" s="214"/>
      <c r="N290" s="175">
        <f>ROUND(L290*K290,2)</f>
        <v>0</v>
      </c>
      <c r="O290" s="175"/>
      <c r="P290" s="175"/>
      <c r="Q290" s="175"/>
      <c r="R290" s="80"/>
      <c r="S290" s="74"/>
      <c r="T290" s="176" t="s">
        <v>5</v>
      </c>
      <c r="U290" s="177" t="s">
        <v>43</v>
      </c>
      <c r="V290" s="178">
        <v>1.091</v>
      </c>
      <c r="W290" s="178">
        <f>V290*K290</f>
        <v>2.1819999999999999E-3</v>
      </c>
      <c r="X290" s="178">
        <v>0</v>
      </c>
      <c r="Y290" s="178">
        <f>X290*K290</f>
        <v>0</v>
      </c>
      <c r="Z290" s="178">
        <v>0</v>
      </c>
      <c r="AA290" s="179">
        <f>Z290*K290</f>
        <v>0</v>
      </c>
      <c r="AB290" s="74"/>
      <c r="AC290" s="74"/>
      <c r="AR290" s="21" t="s">
        <v>239</v>
      </c>
      <c r="AT290" s="21" t="s">
        <v>141</v>
      </c>
      <c r="AU290" s="21" t="s">
        <v>103</v>
      </c>
      <c r="AY290" s="21" t="s">
        <v>139</v>
      </c>
      <c r="BE290" s="47">
        <f>IF(U290="základní",N290,0)</f>
        <v>0</v>
      </c>
      <c r="BF290" s="47">
        <f>IF(U290="snížená",N290,0)</f>
        <v>0</v>
      </c>
      <c r="BG290" s="47">
        <f>IF(U290="zákl. přenesená",N290,0)</f>
        <v>0</v>
      </c>
      <c r="BH290" s="47">
        <f>IF(U290="sníž. přenesená",N290,0)</f>
        <v>0</v>
      </c>
      <c r="BI290" s="47">
        <f>IF(U290="nulová",N290,0)</f>
        <v>0</v>
      </c>
      <c r="BJ290" s="21" t="s">
        <v>86</v>
      </c>
      <c r="BK290" s="47">
        <f>ROUND(L290*K290,2)</f>
        <v>0</v>
      </c>
      <c r="BL290" s="21" t="s">
        <v>239</v>
      </c>
      <c r="BM290" s="21" t="s">
        <v>681</v>
      </c>
    </row>
    <row r="291" spans="1:65" s="9" customFormat="1" ht="29.85" customHeight="1">
      <c r="A291" s="158"/>
      <c r="B291" s="159"/>
      <c r="C291" s="160"/>
      <c r="D291" s="167" t="s">
        <v>361</v>
      </c>
      <c r="E291" s="167"/>
      <c r="F291" s="167"/>
      <c r="G291" s="167"/>
      <c r="H291" s="167"/>
      <c r="I291" s="167"/>
      <c r="J291" s="167"/>
      <c r="K291" s="167"/>
      <c r="L291" s="213"/>
      <c r="M291" s="213"/>
      <c r="N291" s="206">
        <f>BK291</f>
        <v>0</v>
      </c>
      <c r="O291" s="207"/>
      <c r="P291" s="207"/>
      <c r="Q291" s="207"/>
      <c r="R291" s="163"/>
      <c r="S291" s="158"/>
      <c r="T291" s="164"/>
      <c r="U291" s="160"/>
      <c r="V291" s="160"/>
      <c r="W291" s="165">
        <f>SUM(W292:W295)</f>
        <v>13.084765000000001</v>
      </c>
      <c r="X291" s="160"/>
      <c r="Y291" s="165">
        <f>SUM(Y292:Y295)</f>
        <v>0.52603699999999998</v>
      </c>
      <c r="Z291" s="160"/>
      <c r="AA291" s="166">
        <f>SUM(AA292:AA295)</f>
        <v>0</v>
      </c>
      <c r="AB291" s="158"/>
      <c r="AC291" s="158"/>
      <c r="AR291" s="41" t="s">
        <v>103</v>
      </c>
      <c r="AT291" s="42" t="s">
        <v>77</v>
      </c>
      <c r="AU291" s="42" t="s">
        <v>86</v>
      </c>
      <c r="AY291" s="41" t="s">
        <v>139</v>
      </c>
      <c r="BK291" s="43">
        <f>SUM(BK292:BK295)</f>
        <v>0</v>
      </c>
    </row>
    <row r="292" spans="1:65" s="1" customFormat="1" ht="38.25" customHeight="1">
      <c r="A292" s="74"/>
      <c r="B292" s="75"/>
      <c r="C292" s="170" t="s">
        <v>682</v>
      </c>
      <c r="D292" s="170" t="s">
        <v>141</v>
      </c>
      <c r="E292" s="171" t="s">
        <v>683</v>
      </c>
      <c r="F292" s="172" t="s">
        <v>684</v>
      </c>
      <c r="G292" s="172"/>
      <c r="H292" s="172"/>
      <c r="I292" s="172"/>
      <c r="J292" s="173" t="s">
        <v>144</v>
      </c>
      <c r="K292" s="174">
        <v>19.375</v>
      </c>
      <c r="L292" s="214"/>
      <c r="M292" s="214"/>
      <c r="N292" s="175">
        <f>ROUND(L292*K292,2)</f>
        <v>0</v>
      </c>
      <c r="O292" s="175"/>
      <c r="P292" s="175"/>
      <c r="Q292" s="175"/>
      <c r="R292" s="80"/>
      <c r="S292" s="74"/>
      <c r="T292" s="176" t="s">
        <v>5</v>
      </c>
      <c r="U292" s="177" t="s">
        <v>43</v>
      </c>
      <c r="V292" s="178">
        <v>0.64100000000000001</v>
      </c>
      <c r="W292" s="178">
        <f>V292*K292</f>
        <v>12.419375</v>
      </c>
      <c r="X292" s="178">
        <v>3.0000000000000001E-3</v>
      </c>
      <c r="Y292" s="178">
        <f>X292*K292</f>
        <v>5.8125000000000003E-2</v>
      </c>
      <c r="Z292" s="178">
        <v>0</v>
      </c>
      <c r="AA292" s="179">
        <f>Z292*K292</f>
        <v>0</v>
      </c>
      <c r="AB292" s="74"/>
      <c r="AC292" s="74"/>
      <c r="AR292" s="21" t="s">
        <v>239</v>
      </c>
      <c r="AT292" s="21" t="s">
        <v>141</v>
      </c>
      <c r="AU292" s="21" t="s">
        <v>103</v>
      </c>
      <c r="AY292" s="21" t="s">
        <v>139</v>
      </c>
      <c r="BE292" s="47">
        <f>IF(U292="základní",N292,0)</f>
        <v>0</v>
      </c>
      <c r="BF292" s="47">
        <f>IF(U292="snížená",N292,0)</f>
        <v>0</v>
      </c>
      <c r="BG292" s="47">
        <f>IF(U292="zákl. přenesená",N292,0)</f>
        <v>0</v>
      </c>
      <c r="BH292" s="47">
        <f>IF(U292="sníž. přenesená",N292,0)</f>
        <v>0</v>
      </c>
      <c r="BI292" s="47">
        <f>IF(U292="nulová",N292,0)</f>
        <v>0</v>
      </c>
      <c r="BJ292" s="21" t="s">
        <v>86</v>
      </c>
      <c r="BK292" s="47">
        <f>ROUND(L292*K292,2)</f>
        <v>0</v>
      </c>
      <c r="BL292" s="21" t="s">
        <v>239</v>
      </c>
      <c r="BM292" s="21" t="s">
        <v>685</v>
      </c>
    </row>
    <row r="293" spans="1:65" s="10" customFormat="1" ht="16.5" customHeight="1">
      <c r="A293" s="180"/>
      <c r="B293" s="181"/>
      <c r="C293" s="182"/>
      <c r="D293" s="182"/>
      <c r="E293" s="183" t="s">
        <v>5</v>
      </c>
      <c r="F293" s="184" t="s">
        <v>686</v>
      </c>
      <c r="G293" s="185"/>
      <c r="H293" s="185"/>
      <c r="I293" s="185"/>
      <c r="J293" s="182"/>
      <c r="K293" s="186">
        <v>19.375</v>
      </c>
      <c r="L293" s="215"/>
      <c r="M293" s="215"/>
      <c r="N293" s="182"/>
      <c r="O293" s="182"/>
      <c r="P293" s="182"/>
      <c r="Q293" s="182"/>
      <c r="R293" s="187"/>
      <c r="S293" s="180"/>
      <c r="T293" s="188"/>
      <c r="U293" s="182"/>
      <c r="V293" s="182"/>
      <c r="W293" s="182"/>
      <c r="X293" s="182"/>
      <c r="Y293" s="182"/>
      <c r="Z293" s="182"/>
      <c r="AA293" s="189"/>
      <c r="AB293" s="180"/>
      <c r="AC293" s="180"/>
      <c r="AT293" s="48" t="s">
        <v>157</v>
      </c>
      <c r="AU293" s="48" t="s">
        <v>103</v>
      </c>
      <c r="AV293" s="10" t="s">
        <v>103</v>
      </c>
      <c r="AW293" s="10" t="s">
        <v>35</v>
      </c>
      <c r="AX293" s="10" t="s">
        <v>86</v>
      </c>
      <c r="AY293" s="48" t="s">
        <v>139</v>
      </c>
    </row>
    <row r="294" spans="1:65" s="1" customFormat="1" ht="38.25" customHeight="1">
      <c r="A294" s="74"/>
      <c r="B294" s="75"/>
      <c r="C294" s="284" t="s">
        <v>687</v>
      </c>
      <c r="D294" s="284" t="s">
        <v>392</v>
      </c>
      <c r="E294" s="285" t="s">
        <v>688</v>
      </c>
      <c r="F294" s="286" t="s">
        <v>689</v>
      </c>
      <c r="G294" s="286"/>
      <c r="H294" s="286"/>
      <c r="I294" s="286"/>
      <c r="J294" s="287" t="s">
        <v>144</v>
      </c>
      <c r="K294" s="288">
        <v>20.344000000000001</v>
      </c>
      <c r="L294" s="302"/>
      <c r="M294" s="302"/>
      <c r="N294" s="289">
        <f>ROUND(L294*K294,2)</f>
        <v>0</v>
      </c>
      <c r="O294" s="175"/>
      <c r="P294" s="175"/>
      <c r="Q294" s="175"/>
      <c r="R294" s="80"/>
      <c r="S294" s="74"/>
      <c r="T294" s="176" t="s">
        <v>5</v>
      </c>
      <c r="U294" s="177" t="s">
        <v>43</v>
      </c>
      <c r="V294" s="178">
        <v>0</v>
      </c>
      <c r="W294" s="178">
        <f>V294*K294</f>
        <v>0</v>
      </c>
      <c r="X294" s="178">
        <v>2.3E-2</v>
      </c>
      <c r="Y294" s="178">
        <f>X294*K294</f>
        <v>0.46791199999999999</v>
      </c>
      <c r="Z294" s="178">
        <v>0</v>
      </c>
      <c r="AA294" s="179">
        <f>Z294*K294</f>
        <v>0</v>
      </c>
      <c r="AB294" s="74"/>
      <c r="AC294" s="74"/>
      <c r="AR294" s="21" t="s">
        <v>175</v>
      </c>
      <c r="AT294" s="21" t="s">
        <v>392</v>
      </c>
      <c r="AU294" s="21" t="s">
        <v>103</v>
      </c>
      <c r="AY294" s="21" t="s">
        <v>139</v>
      </c>
      <c r="BE294" s="47">
        <f>IF(U294="základní",N294,0)</f>
        <v>0</v>
      </c>
      <c r="BF294" s="47">
        <f>IF(U294="snížená",N294,0)</f>
        <v>0</v>
      </c>
      <c r="BG294" s="47">
        <f>IF(U294="zákl. přenesená",N294,0)</f>
        <v>0</v>
      </c>
      <c r="BH294" s="47">
        <f>IF(U294="sníž. přenesená",N294,0)</f>
        <v>0</v>
      </c>
      <c r="BI294" s="47">
        <f>IF(U294="nulová",N294,0)</f>
        <v>0</v>
      </c>
      <c r="BJ294" s="21" t="s">
        <v>86</v>
      </c>
      <c r="BK294" s="47">
        <f>ROUND(L294*K294,2)</f>
        <v>0</v>
      </c>
      <c r="BL294" s="21" t="s">
        <v>239</v>
      </c>
      <c r="BM294" s="21" t="s">
        <v>690</v>
      </c>
    </row>
    <row r="295" spans="1:65" s="1" customFormat="1" ht="25.5" customHeight="1">
      <c r="A295" s="74"/>
      <c r="B295" s="75"/>
      <c r="C295" s="170" t="s">
        <v>691</v>
      </c>
      <c r="D295" s="170" t="s">
        <v>141</v>
      </c>
      <c r="E295" s="171" t="s">
        <v>692</v>
      </c>
      <c r="F295" s="172" t="s">
        <v>693</v>
      </c>
      <c r="G295" s="172"/>
      <c r="H295" s="172"/>
      <c r="I295" s="172"/>
      <c r="J295" s="173" t="s">
        <v>260</v>
      </c>
      <c r="K295" s="174">
        <v>0.52600000000000002</v>
      </c>
      <c r="L295" s="214"/>
      <c r="M295" s="214"/>
      <c r="N295" s="175">
        <f>ROUND(L295*K295,2)</f>
        <v>0</v>
      </c>
      <c r="O295" s="175"/>
      <c r="P295" s="175"/>
      <c r="Q295" s="175"/>
      <c r="R295" s="80"/>
      <c r="S295" s="74"/>
      <c r="T295" s="176" t="s">
        <v>5</v>
      </c>
      <c r="U295" s="177" t="s">
        <v>43</v>
      </c>
      <c r="V295" s="178">
        <v>1.2649999999999999</v>
      </c>
      <c r="W295" s="178">
        <f>V295*K295</f>
        <v>0.66538999999999993</v>
      </c>
      <c r="X295" s="178">
        <v>0</v>
      </c>
      <c r="Y295" s="178">
        <f>X295*K295</f>
        <v>0</v>
      </c>
      <c r="Z295" s="178">
        <v>0</v>
      </c>
      <c r="AA295" s="179">
        <f>Z295*K295</f>
        <v>0</v>
      </c>
      <c r="AB295" s="74"/>
      <c r="AC295" s="74"/>
      <c r="AR295" s="21" t="s">
        <v>239</v>
      </c>
      <c r="AT295" s="21" t="s">
        <v>141</v>
      </c>
      <c r="AU295" s="21" t="s">
        <v>103</v>
      </c>
      <c r="AY295" s="21" t="s">
        <v>139</v>
      </c>
      <c r="BE295" s="47">
        <f>IF(U295="základní",N295,0)</f>
        <v>0</v>
      </c>
      <c r="BF295" s="47">
        <f>IF(U295="snížená",N295,0)</f>
        <v>0</v>
      </c>
      <c r="BG295" s="47">
        <f>IF(U295="zákl. přenesená",N295,0)</f>
        <v>0</v>
      </c>
      <c r="BH295" s="47">
        <f>IF(U295="sníž. přenesená",N295,0)</f>
        <v>0</v>
      </c>
      <c r="BI295" s="47">
        <f>IF(U295="nulová",N295,0)</f>
        <v>0</v>
      </c>
      <c r="BJ295" s="21" t="s">
        <v>86</v>
      </c>
      <c r="BK295" s="47">
        <f>ROUND(L295*K295,2)</f>
        <v>0</v>
      </c>
      <c r="BL295" s="21" t="s">
        <v>239</v>
      </c>
      <c r="BM295" s="21" t="s">
        <v>694</v>
      </c>
    </row>
    <row r="296" spans="1:65" s="9" customFormat="1" ht="29.85" customHeight="1">
      <c r="A296" s="158"/>
      <c r="B296" s="159"/>
      <c r="C296" s="160"/>
      <c r="D296" s="167" t="s">
        <v>362</v>
      </c>
      <c r="E296" s="167"/>
      <c r="F296" s="167"/>
      <c r="G296" s="167"/>
      <c r="H296" s="167"/>
      <c r="I296" s="167"/>
      <c r="J296" s="167"/>
      <c r="K296" s="167"/>
      <c r="L296" s="213"/>
      <c r="M296" s="213"/>
      <c r="N296" s="206">
        <f>BK296</f>
        <v>0</v>
      </c>
      <c r="O296" s="207"/>
      <c r="P296" s="207"/>
      <c r="Q296" s="207"/>
      <c r="R296" s="163"/>
      <c r="S296" s="158"/>
      <c r="T296" s="164"/>
      <c r="U296" s="160"/>
      <c r="V296" s="160"/>
      <c r="W296" s="165">
        <f>SUM(W297:W299)</f>
        <v>1.4285099999999999</v>
      </c>
      <c r="X296" s="160"/>
      <c r="Y296" s="165">
        <f>SUM(Y297:Y299)</f>
        <v>8.1244000000000004E-3</v>
      </c>
      <c r="Z296" s="160"/>
      <c r="AA296" s="166">
        <f>SUM(AA297:AA299)</f>
        <v>0</v>
      </c>
      <c r="AB296" s="158"/>
      <c r="AC296" s="158"/>
      <c r="AR296" s="41" t="s">
        <v>103</v>
      </c>
      <c r="AT296" s="42" t="s">
        <v>77</v>
      </c>
      <c r="AU296" s="42" t="s">
        <v>86</v>
      </c>
      <c r="AY296" s="41" t="s">
        <v>139</v>
      </c>
      <c r="BK296" s="43">
        <f>SUM(BK297:BK299)</f>
        <v>0</v>
      </c>
    </row>
    <row r="297" spans="1:65" s="1" customFormat="1" ht="25.5" customHeight="1">
      <c r="A297" s="74"/>
      <c r="B297" s="75"/>
      <c r="C297" s="170" t="s">
        <v>695</v>
      </c>
      <c r="D297" s="170" t="s">
        <v>141</v>
      </c>
      <c r="E297" s="171" t="s">
        <v>696</v>
      </c>
      <c r="F297" s="172" t="s">
        <v>697</v>
      </c>
      <c r="G297" s="172"/>
      <c r="H297" s="172"/>
      <c r="I297" s="172"/>
      <c r="J297" s="173" t="s">
        <v>144</v>
      </c>
      <c r="K297" s="174">
        <v>38.75</v>
      </c>
      <c r="L297" s="214"/>
      <c r="M297" s="214"/>
      <c r="N297" s="175">
        <f>ROUND(L297*K297,2)</f>
        <v>0</v>
      </c>
      <c r="O297" s="175"/>
      <c r="P297" s="175"/>
      <c r="Q297" s="175"/>
      <c r="R297" s="80"/>
      <c r="S297" s="74"/>
      <c r="T297" s="176" t="s">
        <v>5</v>
      </c>
      <c r="U297" s="177" t="s">
        <v>43</v>
      </c>
      <c r="V297" s="178">
        <v>3.3000000000000002E-2</v>
      </c>
      <c r="W297" s="178">
        <f>V297*K297</f>
        <v>1.2787500000000001</v>
      </c>
      <c r="X297" s="178">
        <v>2.0000000000000001E-4</v>
      </c>
      <c r="Y297" s="178">
        <f>X297*K297</f>
        <v>7.7499999999999999E-3</v>
      </c>
      <c r="Z297" s="178">
        <v>0</v>
      </c>
      <c r="AA297" s="179">
        <f>Z297*K297</f>
        <v>0</v>
      </c>
      <c r="AB297" s="74"/>
      <c r="AC297" s="74"/>
      <c r="AR297" s="21" t="s">
        <v>239</v>
      </c>
      <c r="AT297" s="21" t="s">
        <v>141</v>
      </c>
      <c r="AU297" s="21" t="s">
        <v>103</v>
      </c>
      <c r="AY297" s="21" t="s">
        <v>139</v>
      </c>
      <c r="BE297" s="47">
        <f>IF(U297="základní",N297,0)</f>
        <v>0</v>
      </c>
      <c r="BF297" s="47">
        <f>IF(U297="snížená",N297,0)</f>
        <v>0</v>
      </c>
      <c r="BG297" s="47">
        <f>IF(U297="zákl. přenesená",N297,0)</f>
        <v>0</v>
      </c>
      <c r="BH297" s="47">
        <f>IF(U297="sníž. přenesená",N297,0)</f>
        <v>0</v>
      </c>
      <c r="BI297" s="47">
        <f>IF(U297="nulová",N297,0)</f>
        <v>0</v>
      </c>
      <c r="BJ297" s="21" t="s">
        <v>86</v>
      </c>
      <c r="BK297" s="47">
        <f>ROUND(L297*K297,2)</f>
        <v>0</v>
      </c>
      <c r="BL297" s="21" t="s">
        <v>239</v>
      </c>
      <c r="BM297" s="21" t="s">
        <v>698</v>
      </c>
    </row>
    <row r="298" spans="1:65" s="1" customFormat="1" ht="38.25" customHeight="1">
      <c r="A298" s="74"/>
      <c r="B298" s="75"/>
      <c r="C298" s="170" t="s">
        <v>699</v>
      </c>
      <c r="D298" s="170" t="s">
        <v>141</v>
      </c>
      <c r="E298" s="171" t="s">
        <v>700</v>
      </c>
      <c r="F298" s="172" t="s">
        <v>701</v>
      </c>
      <c r="G298" s="172"/>
      <c r="H298" s="172"/>
      <c r="I298" s="172"/>
      <c r="J298" s="173" t="s">
        <v>144</v>
      </c>
      <c r="K298" s="174">
        <v>1.44</v>
      </c>
      <c r="L298" s="214"/>
      <c r="M298" s="214"/>
      <c r="N298" s="175">
        <f>ROUND(L298*K298,2)</f>
        <v>0</v>
      </c>
      <c r="O298" s="175"/>
      <c r="P298" s="175"/>
      <c r="Q298" s="175"/>
      <c r="R298" s="80"/>
      <c r="S298" s="74"/>
      <c r="T298" s="176" t="s">
        <v>5</v>
      </c>
      <c r="U298" s="177" t="s">
        <v>43</v>
      </c>
      <c r="V298" s="178">
        <v>0.104</v>
      </c>
      <c r="W298" s="178">
        <f>V298*K298</f>
        <v>0.14975999999999998</v>
      </c>
      <c r="X298" s="178">
        <v>2.5999999999999998E-4</v>
      </c>
      <c r="Y298" s="178">
        <f>X298*K298</f>
        <v>3.7439999999999994E-4</v>
      </c>
      <c r="Z298" s="178">
        <v>0</v>
      </c>
      <c r="AA298" s="179">
        <f>Z298*K298</f>
        <v>0</v>
      </c>
      <c r="AB298" s="74"/>
      <c r="AC298" s="74"/>
      <c r="AR298" s="21" t="s">
        <v>239</v>
      </c>
      <c r="AT298" s="21" t="s">
        <v>141</v>
      </c>
      <c r="AU298" s="21" t="s">
        <v>103</v>
      </c>
      <c r="AY298" s="21" t="s">
        <v>139</v>
      </c>
      <c r="BE298" s="47">
        <f>IF(U298="základní",N298,0)</f>
        <v>0</v>
      </c>
      <c r="BF298" s="47">
        <f>IF(U298="snížená",N298,0)</f>
        <v>0</v>
      </c>
      <c r="BG298" s="47">
        <f>IF(U298="zákl. přenesená",N298,0)</f>
        <v>0</v>
      </c>
      <c r="BH298" s="47">
        <f>IF(U298="sníž. přenesená",N298,0)</f>
        <v>0</v>
      </c>
      <c r="BI298" s="47">
        <f>IF(U298="nulová",N298,0)</f>
        <v>0</v>
      </c>
      <c r="BJ298" s="21" t="s">
        <v>86</v>
      </c>
      <c r="BK298" s="47">
        <f>ROUND(L298*K298,2)</f>
        <v>0</v>
      </c>
      <c r="BL298" s="21" t="s">
        <v>239</v>
      </c>
      <c r="BM298" s="21" t="s">
        <v>702</v>
      </c>
    </row>
    <row r="299" spans="1:65" s="10" customFormat="1" ht="16.5" customHeight="1">
      <c r="A299" s="180"/>
      <c r="B299" s="181"/>
      <c r="C299" s="182"/>
      <c r="D299" s="182"/>
      <c r="E299" s="183" t="s">
        <v>5</v>
      </c>
      <c r="F299" s="184" t="s">
        <v>703</v>
      </c>
      <c r="G299" s="185"/>
      <c r="H299" s="185"/>
      <c r="I299" s="185"/>
      <c r="J299" s="182"/>
      <c r="K299" s="186">
        <v>1.44</v>
      </c>
      <c r="L299" s="215"/>
      <c r="M299" s="215"/>
      <c r="N299" s="182"/>
      <c r="O299" s="182"/>
      <c r="P299" s="182"/>
      <c r="Q299" s="182"/>
      <c r="R299" s="187"/>
      <c r="S299" s="180"/>
      <c r="T299" s="299"/>
      <c r="U299" s="300"/>
      <c r="V299" s="300"/>
      <c r="W299" s="300"/>
      <c r="X299" s="300"/>
      <c r="Y299" s="300"/>
      <c r="Z299" s="300"/>
      <c r="AA299" s="301"/>
      <c r="AB299" s="180"/>
      <c r="AC299" s="180"/>
      <c r="AT299" s="48" t="s">
        <v>157</v>
      </c>
      <c r="AU299" s="48" t="s">
        <v>103</v>
      </c>
      <c r="AV299" s="10" t="s">
        <v>103</v>
      </c>
      <c r="AW299" s="10" t="s">
        <v>35</v>
      </c>
      <c r="AX299" s="10" t="s">
        <v>86</v>
      </c>
      <c r="AY299" s="48" t="s">
        <v>139</v>
      </c>
    </row>
    <row r="300" spans="1:65" s="1" customFormat="1" ht="6.95" customHeight="1">
      <c r="A300" s="74"/>
      <c r="B300" s="110"/>
      <c r="C300" s="111"/>
      <c r="D300" s="111"/>
      <c r="E300" s="111"/>
      <c r="F300" s="111"/>
      <c r="G300" s="111"/>
      <c r="H300" s="111"/>
      <c r="I300" s="111"/>
      <c r="J300" s="111"/>
      <c r="K300" s="111"/>
      <c r="L300" s="111"/>
      <c r="M300" s="111"/>
      <c r="N300" s="111"/>
      <c r="O300" s="111"/>
      <c r="P300" s="111"/>
      <c r="Q300" s="111"/>
      <c r="R300" s="112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</row>
    <row r="301" spans="1:65">
      <c r="A301" s="57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  <c r="AC301" s="57"/>
    </row>
  </sheetData>
  <sheetProtection algorithmName="SHA-512" hashValue="h7U4yV1QmEu3Zmvry6eaU6MqQ8gz+mFqmiYFEVAh3YoKCvUgpdI98kBDoLuPLw+IHHnqWdD96roJyXlZnaX2xA==" saltValue="R+BdcYa8ogKYKhusEAE2aw==" spinCount="100000" sheet="1" objects="1" scenarios="1"/>
  <mergeCells count="41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L109:Q109"/>
    <mergeCell ref="C115:Q115"/>
    <mergeCell ref="F117:P117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F141:I141"/>
    <mergeCell ref="L141:M141"/>
    <mergeCell ref="N141:Q141"/>
    <mergeCell ref="F143:I143"/>
    <mergeCell ref="L143:M143"/>
    <mergeCell ref="N143:Q143"/>
    <mergeCell ref="F144:I144"/>
    <mergeCell ref="F145:I145"/>
    <mergeCell ref="F146:I146"/>
    <mergeCell ref="F147:I147"/>
    <mergeCell ref="F148:I148"/>
    <mergeCell ref="F149:I149"/>
    <mergeCell ref="F150:I150"/>
    <mergeCell ref="F151:I151"/>
    <mergeCell ref="F152:I152"/>
    <mergeCell ref="F153:I153"/>
    <mergeCell ref="F155:I155"/>
    <mergeCell ref="L155:M155"/>
    <mergeCell ref="N155:Q155"/>
    <mergeCell ref="F156:I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3:I213"/>
    <mergeCell ref="L213:M213"/>
    <mergeCell ref="N213:Q213"/>
    <mergeCell ref="F214:I214"/>
    <mergeCell ref="L214:M214"/>
    <mergeCell ref="N214:Q214"/>
    <mergeCell ref="F216:I216"/>
    <mergeCell ref="L216:M216"/>
    <mergeCell ref="N216:Q216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5:I235"/>
    <mergeCell ref="L235:M235"/>
    <mergeCell ref="N235:Q235"/>
    <mergeCell ref="F236:I236"/>
    <mergeCell ref="L236:M236"/>
    <mergeCell ref="N236:Q236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F244:I244"/>
    <mergeCell ref="L244:M244"/>
    <mergeCell ref="N244:Q244"/>
    <mergeCell ref="F245:I245"/>
    <mergeCell ref="F246:I246"/>
    <mergeCell ref="L246:M246"/>
    <mergeCell ref="N246:Q246"/>
    <mergeCell ref="F247:I247"/>
    <mergeCell ref="F248:I248"/>
    <mergeCell ref="L248:M248"/>
    <mergeCell ref="N248:Q248"/>
    <mergeCell ref="F249:I249"/>
    <mergeCell ref="F250:I250"/>
    <mergeCell ref="L250:M250"/>
    <mergeCell ref="N250:Q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7:I297"/>
    <mergeCell ref="L297:M297"/>
    <mergeCell ref="N297:Q297"/>
    <mergeCell ref="F298:I298"/>
    <mergeCell ref="L298:M298"/>
    <mergeCell ref="N298:Q298"/>
    <mergeCell ref="F290:I290"/>
    <mergeCell ref="L290:M290"/>
    <mergeCell ref="N290:Q290"/>
    <mergeCell ref="F292:I292"/>
    <mergeCell ref="L292:M292"/>
    <mergeCell ref="N292:Q292"/>
    <mergeCell ref="F293:I293"/>
    <mergeCell ref="F294:I294"/>
    <mergeCell ref="L294:M294"/>
    <mergeCell ref="N294:Q294"/>
    <mergeCell ref="H1:K1"/>
    <mergeCell ref="S2:AC2"/>
    <mergeCell ref="F299:I299"/>
    <mergeCell ref="N126:Q126"/>
    <mergeCell ref="N127:Q127"/>
    <mergeCell ref="N128:Q128"/>
    <mergeCell ref="N142:Q142"/>
    <mergeCell ref="N154:Q154"/>
    <mergeCell ref="N158:Q158"/>
    <mergeCell ref="N165:Q165"/>
    <mergeCell ref="N207:Q207"/>
    <mergeCell ref="N212:Q212"/>
    <mergeCell ref="N215:Q215"/>
    <mergeCell ref="N217:Q217"/>
    <mergeCell ref="N218:Q218"/>
    <mergeCell ref="N234:Q234"/>
    <mergeCell ref="N268:Q268"/>
    <mergeCell ref="N281:Q281"/>
    <mergeCell ref="N286:Q286"/>
    <mergeCell ref="N291:Q291"/>
    <mergeCell ref="N296:Q296"/>
    <mergeCell ref="F295:I295"/>
    <mergeCell ref="L295:M295"/>
    <mergeCell ref="N295:Q295"/>
  </mergeCells>
  <hyperlinks>
    <hyperlink ref="F1:G1" location="C2" display="1) Krycí list rozpočtu"/>
    <hyperlink ref="H1:K1" location="C86" display="2) Rekapitulace rozpočtu"/>
    <hyperlink ref="L1" location="C12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0"/>
  <sheetViews>
    <sheetView showGridLines="0" workbookViewId="0">
      <pane ySplit="1" topLeftCell="A103" activePane="bottomLeft" state="frozen"/>
      <selection pane="bottomLeft" activeCell="AC117" sqref="AC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31"/>
      <c r="B1" s="14"/>
      <c r="C1" s="14"/>
      <c r="D1" s="15" t="s">
        <v>1</v>
      </c>
      <c r="E1" s="14"/>
      <c r="F1" s="16" t="s">
        <v>98</v>
      </c>
      <c r="G1" s="16"/>
      <c r="H1" s="56" t="s">
        <v>99</v>
      </c>
      <c r="I1" s="56"/>
      <c r="J1" s="56"/>
      <c r="K1" s="56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31"/>
      <c r="V1" s="31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A2" s="57"/>
      <c r="B2" s="57"/>
      <c r="C2" s="58" t="s">
        <v>7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7"/>
      <c r="S2" s="54" t="s">
        <v>8</v>
      </c>
      <c r="T2" s="55"/>
      <c r="U2" s="55"/>
      <c r="V2" s="55"/>
      <c r="W2" s="55"/>
      <c r="X2" s="55"/>
      <c r="Y2" s="55"/>
      <c r="Z2" s="55"/>
      <c r="AA2" s="55"/>
      <c r="AB2" s="55"/>
      <c r="AC2" s="55"/>
      <c r="AT2" s="21" t="s">
        <v>93</v>
      </c>
    </row>
    <row r="3" spans="1:66" ht="6.95" customHeight="1">
      <c r="A3" s="57"/>
      <c r="B3" s="62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4"/>
      <c r="AT3" s="21" t="s">
        <v>103</v>
      </c>
    </row>
    <row r="4" spans="1:66" ht="36.950000000000003" customHeight="1">
      <c r="A4" s="57"/>
      <c r="B4" s="65"/>
      <c r="C4" s="66" t="s">
        <v>104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  <c r="T4" s="20" t="s">
        <v>13</v>
      </c>
      <c r="AT4" s="21" t="s">
        <v>6</v>
      </c>
    </row>
    <row r="5" spans="1:66" ht="6.95" customHeight="1">
      <c r="A5" s="57"/>
      <c r="B5" s="65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68"/>
    </row>
    <row r="6" spans="1:66" ht="25.35" customHeight="1">
      <c r="A6" s="57"/>
      <c r="B6" s="65"/>
      <c r="C6" s="70"/>
      <c r="D6" s="71" t="s">
        <v>17</v>
      </c>
      <c r="E6" s="70"/>
      <c r="F6" s="72" t="str">
        <f>'Rekapitulace stavby'!K6</f>
        <v>MŠ Pohořská - kanalizace</v>
      </c>
      <c r="G6" s="73"/>
      <c r="H6" s="73"/>
      <c r="I6" s="73"/>
      <c r="J6" s="73"/>
      <c r="K6" s="73"/>
      <c r="L6" s="73"/>
      <c r="M6" s="73"/>
      <c r="N6" s="73"/>
      <c r="O6" s="73"/>
      <c r="P6" s="73"/>
      <c r="Q6" s="70"/>
      <c r="R6" s="68"/>
    </row>
    <row r="7" spans="1:66" s="1" customFormat="1" ht="32.85" customHeight="1">
      <c r="A7" s="74"/>
      <c r="B7" s="75"/>
      <c r="C7" s="76"/>
      <c r="D7" s="77" t="s">
        <v>105</v>
      </c>
      <c r="E7" s="76"/>
      <c r="F7" s="78" t="s">
        <v>704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6"/>
      <c r="R7" s="80"/>
    </row>
    <row r="8" spans="1:66" s="1" customFormat="1" ht="14.45" customHeight="1">
      <c r="A8" s="74"/>
      <c r="B8" s="75"/>
      <c r="C8" s="76"/>
      <c r="D8" s="71" t="s">
        <v>19</v>
      </c>
      <c r="E8" s="76"/>
      <c r="F8" s="81" t="s">
        <v>5</v>
      </c>
      <c r="G8" s="76"/>
      <c r="H8" s="76"/>
      <c r="I8" s="76"/>
      <c r="J8" s="76"/>
      <c r="K8" s="76"/>
      <c r="L8" s="76"/>
      <c r="M8" s="71" t="s">
        <v>20</v>
      </c>
      <c r="N8" s="76"/>
      <c r="O8" s="81" t="s">
        <v>5</v>
      </c>
      <c r="P8" s="76"/>
      <c r="Q8" s="76"/>
      <c r="R8" s="80"/>
    </row>
    <row r="9" spans="1:66" s="1" customFormat="1" ht="14.45" customHeight="1">
      <c r="A9" s="74"/>
      <c r="B9" s="75"/>
      <c r="C9" s="76"/>
      <c r="D9" s="71" t="s">
        <v>21</v>
      </c>
      <c r="E9" s="76"/>
      <c r="F9" s="81" t="s">
        <v>22</v>
      </c>
      <c r="G9" s="76"/>
      <c r="H9" s="76"/>
      <c r="I9" s="76"/>
      <c r="J9" s="76"/>
      <c r="K9" s="76"/>
      <c r="L9" s="76"/>
      <c r="M9" s="71" t="s">
        <v>23</v>
      </c>
      <c r="N9" s="76"/>
      <c r="O9" s="82" t="str">
        <f>'Rekapitulace stavby'!AN8</f>
        <v>11. 5. 2020</v>
      </c>
      <c r="P9" s="82"/>
      <c r="Q9" s="76"/>
      <c r="R9" s="80"/>
    </row>
    <row r="10" spans="1:66" s="1" customFormat="1" ht="10.9" customHeight="1">
      <c r="A10" s="74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80"/>
    </row>
    <row r="11" spans="1:66" s="1" customFormat="1" ht="14.45" customHeight="1">
      <c r="A11" s="74"/>
      <c r="B11" s="75"/>
      <c r="C11" s="76"/>
      <c r="D11" s="71" t="s">
        <v>25</v>
      </c>
      <c r="E11" s="76"/>
      <c r="F11" s="76"/>
      <c r="G11" s="76"/>
      <c r="H11" s="76"/>
      <c r="I11" s="76"/>
      <c r="J11" s="76"/>
      <c r="K11" s="76"/>
      <c r="L11" s="76"/>
      <c r="M11" s="71" t="s">
        <v>26</v>
      </c>
      <c r="N11" s="76"/>
      <c r="O11" s="83" t="s">
        <v>27</v>
      </c>
      <c r="P11" s="83"/>
      <c r="Q11" s="76"/>
      <c r="R11" s="80"/>
    </row>
    <row r="12" spans="1:66" s="1" customFormat="1" ht="18" customHeight="1">
      <c r="A12" s="74"/>
      <c r="B12" s="75"/>
      <c r="C12" s="76"/>
      <c r="D12" s="76"/>
      <c r="E12" s="81" t="s">
        <v>28</v>
      </c>
      <c r="F12" s="76"/>
      <c r="G12" s="76"/>
      <c r="H12" s="76"/>
      <c r="I12" s="76"/>
      <c r="J12" s="76"/>
      <c r="K12" s="76"/>
      <c r="L12" s="76"/>
      <c r="M12" s="71" t="s">
        <v>29</v>
      </c>
      <c r="N12" s="76"/>
      <c r="O12" s="83" t="s">
        <v>5</v>
      </c>
      <c r="P12" s="83"/>
      <c r="Q12" s="76"/>
      <c r="R12" s="80"/>
    </row>
    <row r="13" spans="1:66" s="1" customFormat="1" ht="6.95" customHeight="1">
      <c r="A13" s="74"/>
      <c r="B13" s="75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80"/>
    </row>
    <row r="14" spans="1:66" s="1" customFormat="1" ht="14.45" customHeight="1">
      <c r="A14" s="74"/>
      <c r="B14" s="75"/>
      <c r="C14" s="76"/>
      <c r="D14" s="71" t="s">
        <v>30</v>
      </c>
      <c r="E14" s="76"/>
      <c r="F14" s="76"/>
      <c r="G14" s="76"/>
      <c r="H14" s="76"/>
      <c r="I14" s="76"/>
      <c r="J14" s="76"/>
      <c r="K14" s="76"/>
      <c r="L14" s="76"/>
      <c r="M14" s="71" t="s">
        <v>26</v>
      </c>
      <c r="N14" s="76"/>
      <c r="O14" s="83" t="str">
        <f>IF('Rekapitulace stavby'!AN13="","",'Rekapitulace stavby'!AN13)</f>
        <v/>
      </c>
      <c r="P14" s="83"/>
      <c r="Q14" s="76"/>
      <c r="R14" s="80"/>
    </row>
    <row r="15" spans="1:66" s="1" customFormat="1" ht="18" customHeight="1">
      <c r="A15" s="74"/>
      <c r="B15" s="75"/>
      <c r="C15" s="76"/>
      <c r="D15" s="76"/>
      <c r="E15" s="81" t="str">
        <f>IF('Rekapitulace stavby'!E14="","",'Rekapitulace stavby'!E14)</f>
        <v xml:space="preserve"> </v>
      </c>
      <c r="F15" s="76"/>
      <c r="G15" s="76"/>
      <c r="H15" s="76"/>
      <c r="I15" s="76"/>
      <c r="J15" s="76"/>
      <c r="K15" s="76"/>
      <c r="L15" s="76"/>
      <c r="M15" s="71" t="s">
        <v>29</v>
      </c>
      <c r="N15" s="76"/>
      <c r="O15" s="83" t="str">
        <f>IF('Rekapitulace stavby'!AN14="","",'Rekapitulace stavby'!AN14)</f>
        <v/>
      </c>
      <c r="P15" s="83"/>
      <c r="Q15" s="76"/>
      <c r="R15" s="80"/>
    </row>
    <row r="16" spans="1:66" s="1" customFormat="1" ht="6.95" customHeight="1">
      <c r="A16" s="74"/>
      <c r="B16" s="75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80"/>
    </row>
    <row r="17" spans="1:18" s="1" customFormat="1" ht="14.45" customHeight="1">
      <c r="A17" s="74"/>
      <c r="B17" s="75"/>
      <c r="C17" s="76"/>
      <c r="D17" s="71" t="s">
        <v>32</v>
      </c>
      <c r="E17" s="76"/>
      <c r="F17" s="76"/>
      <c r="G17" s="76"/>
      <c r="H17" s="76"/>
      <c r="I17" s="76"/>
      <c r="J17" s="76"/>
      <c r="K17" s="76"/>
      <c r="L17" s="76"/>
      <c r="M17" s="71" t="s">
        <v>26</v>
      </c>
      <c r="N17" s="76"/>
      <c r="O17" s="83" t="s">
        <v>33</v>
      </c>
      <c r="P17" s="83"/>
      <c r="Q17" s="76"/>
      <c r="R17" s="80"/>
    </row>
    <row r="18" spans="1:18" s="1" customFormat="1" ht="18" customHeight="1">
      <c r="A18" s="74"/>
      <c r="B18" s="75"/>
      <c r="C18" s="76"/>
      <c r="D18" s="76"/>
      <c r="E18" s="81" t="s">
        <v>34</v>
      </c>
      <c r="F18" s="76"/>
      <c r="G18" s="76"/>
      <c r="H18" s="76"/>
      <c r="I18" s="76"/>
      <c r="J18" s="76"/>
      <c r="K18" s="76"/>
      <c r="L18" s="76"/>
      <c r="M18" s="71" t="s">
        <v>29</v>
      </c>
      <c r="N18" s="76"/>
      <c r="O18" s="83" t="s">
        <v>5</v>
      </c>
      <c r="P18" s="83"/>
      <c r="Q18" s="76"/>
      <c r="R18" s="80"/>
    </row>
    <row r="19" spans="1:18" s="1" customFormat="1" ht="6.95" customHeight="1">
      <c r="A19" s="74"/>
      <c r="B19" s="75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80"/>
    </row>
    <row r="20" spans="1:18" s="1" customFormat="1" ht="14.45" customHeight="1">
      <c r="A20" s="74"/>
      <c r="B20" s="75"/>
      <c r="C20" s="76"/>
      <c r="D20" s="71" t="s">
        <v>36</v>
      </c>
      <c r="E20" s="76"/>
      <c r="F20" s="76"/>
      <c r="G20" s="76"/>
      <c r="H20" s="76"/>
      <c r="I20" s="76"/>
      <c r="J20" s="76"/>
      <c r="K20" s="76"/>
      <c r="L20" s="76"/>
      <c r="M20" s="71" t="s">
        <v>26</v>
      </c>
      <c r="N20" s="76"/>
      <c r="O20" s="83" t="s">
        <v>5</v>
      </c>
      <c r="P20" s="83"/>
      <c r="Q20" s="76"/>
      <c r="R20" s="80"/>
    </row>
    <row r="21" spans="1:18" s="1" customFormat="1" ht="18" customHeight="1">
      <c r="A21" s="74"/>
      <c r="B21" s="75"/>
      <c r="C21" s="76"/>
      <c r="D21" s="76"/>
      <c r="E21" s="81" t="s">
        <v>37</v>
      </c>
      <c r="F21" s="76"/>
      <c r="G21" s="76"/>
      <c r="H21" s="76"/>
      <c r="I21" s="76"/>
      <c r="J21" s="76"/>
      <c r="K21" s="76"/>
      <c r="L21" s="76"/>
      <c r="M21" s="71" t="s">
        <v>29</v>
      </c>
      <c r="N21" s="76"/>
      <c r="O21" s="83" t="s">
        <v>5</v>
      </c>
      <c r="P21" s="83"/>
      <c r="Q21" s="76"/>
      <c r="R21" s="80"/>
    </row>
    <row r="22" spans="1:18" s="1" customFormat="1" ht="6.95" customHeight="1">
      <c r="A22" s="74"/>
      <c r="B22" s="7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80"/>
    </row>
    <row r="23" spans="1:18" s="1" customFormat="1" ht="14.45" customHeight="1">
      <c r="A23" s="74"/>
      <c r="B23" s="75"/>
      <c r="C23" s="76"/>
      <c r="D23" s="71" t="s">
        <v>38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80"/>
    </row>
    <row r="24" spans="1:18" s="1" customFormat="1" ht="16.5" customHeight="1">
      <c r="A24" s="74"/>
      <c r="B24" s="75"/>
      <c r="C24" s="76"/>
      <c r="D24" s="76"/>
      <c r="E24" s="84" t="s">
        <v>5</v>
      </c>
      <c r="F24" s="84"/>
      <c r="G24" s="84"/>
      <c r="H24" s="84"/>
      <c r="I24" s="84"/>
      <c r="J24" s="84"/>
      <c r="K24" s="84"/>
      <c r="L24" s="84"/>
      <c r="M24" s="76"/>
      <c r="N24" s="76"/>
      <c r="O24" s="76"/>
      <c r="P24" s="76"/>
      <c r="Q24" s="76"/>
      <c r="R24" s="80"/>
    </row>
    <row r="25" spans="1:18" s="1" customFormat="1" ht="6.95" customHeight="1">
      <c r="A25" s="74"/>
      <c r="B25" s="75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80"/>
    </row>
    <row r="26" spans="1:18" s="1" customFormat="1" ht="6.95" customHeight="1">
      <c r="A26" s="74"/>
      <c r="B26" s="75"/>
      <c r="C26" s="76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76"/>
      <c r="R26" s="80"/>
    </row>
    <row r="27" spans="1:18" s="1" customFormat="1" ht="14.45" customHeight="1">
      <c r="A27" s="74"/>
      <c r="B27" s="75"/>
      <c r="C27" s="76"/>
      <c r="D27" s="86" t="s">
        <v>107</v>
      </c>
      <c r="E27" s="76"/>
      <c r="F27" s="76"/>
      <c r="G27" s="76"/>
      <c r="H27" s="76"/>
      <c r="I27" s="76"/>
      <c r="J27" s="76"/>
      <c r="K27" s="76"/>
      <c r="L27" s="76"/>
      <c r="M27" s="87">
        <f>N88</f>
        <v>0</v>
      </c>
      <c r="N27" s="87"/>
      <c r="O27" s="87"/>
      <c r="P27" s="87"/>
      <c r="Q27" s="76"/>
      <c r="R27" s="80"/>
    </row>
    <row r="28" spans="1:18" s="1" customFormat="1" ht="14.45" customHeight="1">
      <c r="A28" s="74"/>
      <c r="B28" s="75"/>
      <c r="C28" s="76"/>
      <c r="D28" s="88" t="s">
        <v>108</v>
      </c>
      <c r="E28" s="76"/>
      <c r="F28" s="76"/>
      <c r="G28" s="76"/>
      <c r="H28" s="76"/>
      <c r="I28" s="76"/>
      <c r="J28" s="76"/>
      <c r="K28" s="76"/>
      <c r="L28" s="76"/>
      <c r="M28" s="87">
        <f>N93</f>
        <v>0</v>
      </c>
      <c r="N28" s="87"/>
      <c r="O28" s="87"/>
      <c r="P28" s="87"/>
      <c r="Q28" s="76"/>
      <c r="R28" s="80"/>
    </row>
    <row r="29" spans="1:18" s="1" customFormat="1" ht="6.95" customHeight="1">
      <c r="A29" s="74"/>
      <c r="B29" s="75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80"/>
    </row>
    <row r="30" spans="1:18" s="1" customFormat="1" ht="25.35" customHeight="1">
      <c r="A30" s="74"/>
      <c r="B30" s="75"/>
      <c r="C30" s="76"/>
      <c r="D30" s="89" t="s">
        <v>41</v>
      </c>
      <c r="E30" s="76"/>
      <c r="F30" s="76"/>
      <c r="G30" s="76"/>
      <c r="H30" s="76"/>
      <c r="I30" s="76"/>
      <c r="J30" s="76"/>
      <c r="K30" s="76"/>
      <c r="L30" s="76"/>
      <c r="M30" s="90">
        <f>ROUND(M27+M28,2)</f>
        <v>0</v>
      </c>
      <c r="N30" s="79"/>
      <c r="O30" s="79"/>
      <c r="P30" s="79"/>
      <c r="Q30" s="76"/>
      <c r="R30" s="80"/>
    </row>
    <row r="31" spans="1:18" s="1" customFormat="1" ht="6.95" customHeight="1">
      <c r="A31" s="74"/>
      <c r="B31" s="75"/>
      <c r="C31" s="76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76"/>
      <c r="R31" s="80"/>
    </row>
    <row r="32" spans="1:18" s="1" customFormat="1" ht="14.45" customHeight="1">
      <c r="A32" s="74"/>
      <c r="B32" s="75"/>
      <c r="C32" s="76"/>
      <c r="D32" s="91" t="s">
        <v>42</v>
      </c>
      <c r="E32" s="91" t="s">
        <v>43</v>
      </c>
      <c r="F32" s="92">
        <v>0.21</v>
      </c>
      <c r="G32" s="93" t="s">
        <v>44</v>
      </c>
      <c r="H32" s="94">
        <f>ROUND((SUM(BE93:BE94)+SUM(BE112:BE117)), 2)</f>
        <v>0</v>
      </c>
      <c r="I32" s="79"/>
      <c r="J32" s="79"/>
      <c r="K32" s="76"/>
      <c r="L32" s="76"/>
      <c r="M32" s="94">
        <f>ROUND(ROUND((SUM(BE93:BE94)+SUM(BE112:BE117)), 2)*F32, 2)</f>
        <v>0</v>
      </c>
      <c r="N32" s="79"/>
      <c r="O32" s="79"/>
      <c r="P32" s="79"/>
      <c r="Q32" s="76"/>
      <c r="R32" s="80"/>
    </row>
    <row r="33" spans="1:18" s="1" customFormat="1" ht="14.45" customHeight="1">
      <c r="A33" s="74"/>
      <c r="B33" s="75"/>
      <c r="C33" s="76"/>
      <c r="D33" s="76"/>
      <c r="E33" s="91" t="s">
        <v>45</v>
      </c>
      <c r="F33" s="92">
        <v>0.15</v>
      </c>
      <c r="G33" s="93" t="s">
        <v>44</v>
      </c>
      <c r="H33" s="94">
        <f>ROUND((SUM(BF93:BF94)+SUM(BF112:BF117)), 2)</f>
        <v>0</v>
      </c>
      <c r="I33" s="79"/>
      <c r="J33" s="79"/>
      <c r="K33" s="76"/>
      <c r="L33" s="76"/>
      <c r="M33" s="94">
        <f>ROUND(ROUND((SUM(BF93:BF94)+SUM(BF112:BF117)), 2)*F33, 2)</f>
        <v>0</v>
      </c>
      <c r="N33" s="79"/>
      <c r="O33" s="79"/>
      <c r="P33" s="79"/>
      <c r="Q33" s="76"/>
      <c r="R33" s="80"/>
    </row>
    <row r="34" spans="1:18" s="1" customFormat="1" ht="14.45" hidden="1" customHeight="1">
      <c r="A34" s="74"/>
      <c r="B34" s="75"/>
      <c r="C34" s="76"/>
      <c r="D34" s="76"/>
      <c r="E34" s="91" t="s">
        <v>46</v>
      </c>
      <c r="F34" s="92">
        <v>0.21</v>
      </c>
      <c r="G34" s="93" t="s">
        <v>44</v>
      </c>
      <c r="H34" s="94">
        <f>ROUND((SUM(BG93:BG94)+SUM(BG112:BG117)), 2)</f>
        <v>0</v>
      </c>
      <c r="I34" s="79"/>
      <c r="J34" s="79"/>
      <c r="K34" s="76"/>
      <c r="L34" s="76"/>
      <c r="M34" s="94">
        <v>0</v>
      </c>
      <c r="N34" s="79"/>
      <c r="O34" s="79"/>
      <c r="P34" s="79"/>
      <c r="Q34" s="76"/>
      <c r="R34" s="80"/>
    </row>
    <row r="35" spans="1:18" s="1" customFormat="1" ht="14.45" hidden="1" customHeight="1">
      <c r="A35" s="74"/>
      <c r="B35" s="75"/>
      <c r="C35" s="76"/>
      <c r="D35" s="76"/>
      <c r="E35" s="91" t="s">
        <v>47</v>
      </c>
      <c r="F35" s="92">
        <v>0.15</v>
      </c>
      <c r="G35" s="93" t="s">
        <v>44</v>
      </c>
      <c r="H35" s="94">
        <f>ROUND((SUM(BH93:BH94)+SUM(BH112:BH117)), 2)</f>
        <v>0</v>
      </c>
      <c r="I35" s="79"/>
      <c r="J35" s="79"/>
      <c r="K35" s="76"/>
      <c r="L35" s="76"/>
      <c r="M35" s="94">
        <v>0</v>
      </c>
      <c r="N35" s="79"/>
      <c r="O35" s="79"/>
      <c r="P35" s="79"/>
      <c r="Q35" s="76"/>
      <c r="R35" s="80"/>
    </row>
    <row r="36" spans="1:18" s="1" customFormat="1" ht="14.45" hidden="1" customHeight="1">
      <c r="A36" s="74"/>
      <c r="B36" s="75"/>
      <c r="C36" s="76"/>
      <c r="D36" s="76"/>
      <c r="E36" s="91" t="s">
        <v>48</v>
      </c>
      <c r="F36" s="92">
        <v>0</v>
      </c>
      <c r="G36" s="93" t="s">
        <v>44</v>
      </c>
      <c r="H36" s="94">
        <f>ROUND((SUM(BI93:BI94)+SUM(BI112:BI117)), 2)</f>
        <v>0</v>
      </c>
      <c r="I36" s="79"/>
      <c r="J36" s="79"/>
      <c r="K36" s="76"/>
      <c r="L36" s="76"/>
      <c r="M36" s="94">
        <v>0</v>
      </c>
      <c r="N36" s="79"/>
      <c r="O36" s="79"/>
      <c r="P36" s="79"/>
      <c r="Q36" s="76"/>
      <c r="R36" s="80"/>
    </row>
    <row r="37" spans="1:18" s="1" customFormat="1" ht="6.95" customHeight="1">
      <c r="A37" s="74"/>
      <c r="B37" s="75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80"/>
    </row>
    <row r="38" spans="1:18" s="1" customFormat="1" ht="25.35" customHeight="1">
      <c r="A38" s="74"/>
      <c r="B38" s="75"/>
      <c r="C38" s="95"/>
      <c r="D38" s="96" t="s">
        <v>49</v>
      </c>
      <c r="E38" s="97"/>
      <c r="F38" s="97"/>
      <c r="G38" s="98" t="s">
        <v>50</v>
      </c>
      <c r="H38" s="99" t="s">
        <v>51</v>
      </c>
      <c r="I38" s="97"/>
      <c r="J38" s="97"/>
      <c r="K38" s="97"/>
      <c r="L38" s="100">
        <f>SUM(M30:M36)</f>
        <v>0</v>
      </c>
      <c r="M38" s="100"/>
      <c r="N38" s="100"/>
      <c r="O38" s="100"/>
      <c r="P38" s="101"/>
      <c r="Q38" s="95"/>
      <c r="R38" s="80"/>
    </row>
    <row r="39" spans="1:18" s="1" customFormat="1" ht="14.45" customHeight="1">
      <c r="A39" s="74"/>
      <c r="B39" s="75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80"/>
    </row>
    <row r="40" spans="1:18" s="1" customFormat="1" ht="14.45" customHeight="1">
      <c r="A40" s="74"/>
      <c r="B40" s="75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80"/>
    </row>
    <row r="41" spans="1:18">
      <c r="A41" s="57"/>
      <c r="B41" s="65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68"/>
    </row>
    <row r="42" spans="1:18">
      <c r="A42" s="57"/>
      <c r="B42" s="65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68"/>
    </row>
    <row r="43" spans="1:18">
      <c r="A43" s="57"/>
      <c r="B43" s="65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68"/>
    </row>
    <row r="44" spans="1:18">
      <c r="A44" s="57"/>
      <c r="B44" s="65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68"/>
    </row>
    <row r="45" spans="1:18">
      <c r="A45" s="57"/>
      <c r="B45" s="65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68"/>
    </row>
    <row r="46" spans="1:18">
      <c r="A46" s="57"/>
      <c r="B46" s="65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68"/>
    </row>
    <row r="47" spans="1:18">
      <c r="A47" s="57"/>
      <c r="B47" s="65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68"/>
    </row>
    <row r="48" spans="1:18">
      <c r="A48" s="57"/>
      <c r="B48" s="65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68"/>
    </row>
    <row r="49" spans="1:18">
      <c r="A49" s="57"/>
      <c r="B49" s="65"/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68"/>
    </row>
    <row r="50" spans="1:18" s="1" customFormat="1" ht="15">
      <c r="A50" s="74"/>
      <c r="B50" s="75"/>
      <c r="C50" s="76"/>
      <c r="D50" s="102" t="s">
        <v>52</v>
      </c>
      <c r="E50" s="85"/>
      <c r="F50" s="85"/>
      <c r="G50" s="85"/>
      <c r="H50" s="103"/>
      <c r="I50" s="76"/>
      <c r="J50" s="102" t="s">
        <v>53</v>
      </c>
      <c r="K50" s="85"/>
      <c r="L50" s="85"/>
      <c r="M50" s="85"/>
      <c r="N50" s="85"/>
      <c r="O50" s="85"/>
      <c r="P50" s="103"/>
      <c r="Q50" s="76"/>
      <c r="R50" s="80"/>
    </row>
    <row r="51" spans="1:18">
      <c r="A51" s="57"/>
      <c r="B51" s="65"/>
      <c r="C51" s="70"/>
      <c r="D51" s="104"/>
      <c r="E51" s="70"/>
      <c r="F51" s="70"/>
      <c r="G51" s="70"/>
      <c r="H51" s="105"/>
      <c r="I51" s="70"/>
      <c r="J51" s="104"/>
      <c r="K51" s="70"/>
      <c r="L51" s="70"/>
      <c r="M51" s="70"/>
      <c r="N51" s="70"/>
      <c r="O51" s="70"/>
      <c r="P51" s="105"/>
      <c r="Q51" s="70"/>
      <c r="R51" s="68"/>
    </row>
    <row r="52" spans="1:18">
      <c r="A52" s="57"/>
      <c r="B52" s="65"/>
      <c r="C52" s="70"/>
      <c r="D52" s="104"/>
      <c r="E52" s="70"/>
      <c r="F52" s="70"/>
      <c r="G52" s="70"/>
      <c r="H52" s="105"/>
      <c r="I52" s="70"/>
      <c r="J52" s="104"/>
      <c r="K52" s="70"/>
      <c r="L52" s="70"/>
      <c r="M52" s="70"/>
      <c r="N52" s="70"/>
      <c r="O52" s="70"/>
      <c r="P52" s="105"/>
      <c r="Q52" s="70"/>
      <c r="R52" s="68"/>
    </row>
    <row r="53" spans="1:18">
      <c r="A53" s="57"/>
      <c r="B53" s="65"/>
      <c r="C53" s="70"/>
      <c r="D53" s="104"/>
      <c r="E53" s="70"/>
      <c r="F53" s="70"/>
      <c r="G53" s="70"/>
      <c r="H53" s="105"/>
      <c r="I53" s="70"/>
      <c r="J53" s="104"/>
      <c r="K53" s="70"/>
      <c r="L53" s="70"/>
      <c r="M53" s="70"/>
      <c r="N53" s="70"/>
      <c r="O53" s="70"/>
      <c r="P53" s="105"/>
      <c r="Q53" s="70"/>
      <c r="R53" s="68"/>
    </row>
    <row r="54" spans="1:18">
      <c r="A54" s="57"/>
      <c r="B54" s="65"/>
      <c r="C54" s="70"/>
      <c r="D54" s="104"/>
      <c r="E54" s="70"/>
      <c r="F54" s="70"/>
      <c r="G54" s="70"/>
      <c r="H54" s="105"/>
      <c r="I54" s="70"/>
      <c r="J54" s="104"/>
      <c r="K54" s="70"/>
      <c r="L54" s="70"/>
      <c r="M54" s="70"/>
      <c r="N54" s="70"/>
      <c r="O54" s="70"/>
      <c r="P54" s="105"/>
      <c r="Q54" s="70"/>
      <c r="R54" s="68"/>
    </row>
    <row r="55" spans="1:18">
      <c r="A55" s="57"/>
      <c r="B55" s="65"/>
      <c r="C55" s="70"/>
      <c r="D55" s="104"/>
      <c r="E55" s="70"/>
      <c r="F55" s="70"/>
      <c r="G55" s="70"/>
      <c r="H55" s="105"/>
      <c r="I55" s="70"/>
      <c r="J55" s="104"/>
      <c r="K55" s="70"/>
      <c r="L55" s="70"/>
      <c r="M55" s="70"/>
      <c r="N55" s="70"/>
      <c r="O55" s="70"/>
      <c r="P55" s="105"/>
      <c r="Q55" s="70"/>
      <c r="R55" s="68"/>
    </row>
    <row r="56" spans="1:18">
      <c r="A56" s="57"/>
      <c r="B56" s="65"/>
      <c r="C56" s="70"/>
      <c r="D56" s="104"/>
      <c r="E56" s="70"/>
      <c r="F56" s="70"/>
      <c r="G56" s="70"/>
      <c r="H56" s="105"/>
      <c r="I56" s="70"/>
      <c r="J56" s="104"/>
      <c r="K56" s="70"/>
      <c r="L56" s="70"/>
      <c r="M56" s="70"/>
      <c r="N56" s="70"/>
      <c r="O56" s="70"/>
      <c r="P56" s="105"/>
      <c r="Q56" s="70"/>
      <c r="R56" s="68"/>
    </row>
    <row r="57" spans="1:18">
      <c r="A57" s="57"/>
      <c r="B57" s="65"/>
      <c r="C57" s="70"/>
      <c r="D57" s="104"/>
      <c r="E57" s="70"/>
      <c r="F57" s="70"/>
      <c r="G57" s="70"/>
      <c r="H57" s="105"/>
      <c r="I57" s="70"/>
      <c r="J57" s="104"/>
      <c r="K57" s="70"/>
      <c r="L57" s="70"/>
      <c r="M57" s="70"/>
      <c r="N57" s="70"/>
      <c r="O57" s="70"/>
      <c r="P57" s="105"/>
      <c r="Q57" s="70"/>
      <c r="R57" s="68"/>
    </row>
    <row r="58" spans="1:18">
      <c r="A58" s="57"/>
      <c r="B58" s="65"/>
      <c r="C58" s="70"/>
      <c r="D58" s="104"/>
      <c r="E58" s="70"/>
      <c r="F58" s="70"/>
      <c r="G58" s="70"/>
      <c r="H58" s="105"/>
      <c r="I58" s="70"/>
      <c r="J58" s="104"/>
      <c r="K58" s="70"/>
      <c r="L58" s="70"/>
      <c r="M58" s="70"/>
      <c r="N58" s="70"/>
      <c r="O58" s="70"/>
      <c r="P58" s="105"/>
      <c r="Q58" s="70"/>
      <c r="R58" s="68"/>
    </row>
    <row r="59" spans="1:18" s="1" customFormat="1" ht="15">
      <c r="A59" s="74"/>
      <c r="B59" s="75"/>
      <c r="C59" s="76"/>
      <c r="D59" s="106" t="s">
        <v>54</v>
      </c>
      <c r="E59" s="107"/>
      <c r="F59" s="107"/>
      <c r="G59" s="108" t="s">
        <v>55</v>
      </c>
      <c r="H59" s="109"/>
      <c r="I59" s="76"/>
      <c r="J59" s="106" t="s">
        <v>54</v>
      </c>
      <c r="K59" s="107"/>
      <c r="L59" s="107"/>
      <c r="M59" s="107"/>
      <c r="N59" s="108" t="s">
        <v>55</v>
      </c>
      <c r="O59" s="107"/>
      <c r="P59" s="109"/>
      <c r="Q59" s="76"/>
      <c r="R59" s="80"/>
    </row>
    <row r="60" spans="1:18">
      <c r="A60" s="57"/>
      <c r="B60" s="65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68"/>
    </row>
    <row r="61" spans="1:18" s="1" customFormat="1" ht="15">
      <c r="A61" s="74"/>
      <c r="B61" s="75"/>
      <c r="C61" s="76"/>
      <c r="D61" s="102" t="s">
        <v>56</v>
      </c>
      <c r="E61" s="85"/>
      <c r="F61" s="85"/>
      <c r="G61" s="85"/>
      <c r="H61" s="103"/>
      <c r="I61" s="76"/>
      <c r="J61" s="102" t="s">
        <v>57</v>
      </c>
      <c r="K61" s="85"/>
      <c r="L61" s="85"/>
      <c r="M61" s="85"/>
      <c r="N61" s="85"/>
      <c r="O61" s="85"/>
      <c r="P61" s="103"/>
      <c r="Q61" s="76"/>
      <c r="R61" s="80"/>
    </row>
    <row r="62" spans="1:18">
      <c r="A62" s="57"/>
      <c r="B62" s="65"/>
      <c r="C62" s="70"/>
      <c r="D62" s="104"/>
      <c r="E62" s="70"/>
      <c r="F62" s="70"/>
      <c r="G62" s="70"/>
      <c r="H62" s="105"/>
      <c r="I62" s="70"/>
      <c r="J62" s="104"/>
      <c r="K62" s="70"/>
      <c r="L62" s="70"/>
      <c r="M62" s="70"/>
      <c r="N62" s="70"/>
      <c r="O62" s="70"/>
      <c r="P62" s="105"/>
      <c r="Q62" s="70"/>
      <c r="R62" s="68"/>
    </row>
    <row r="63" spans="1:18">
      <c r="A63" s="57"/>
      <c r="B63" s="65"/>
      <c r="C63" s="70"/>
      <c r="D63" s="104"/>
      <c r="E63" s="70"/>
      <c r="F63" s="70"/>
      <c r="G63" s="70"/>
      <c r="H63" s="105"/>
      <c r="I63" s="70"/>
      <c r="J63" s="104"/>
      <c r="K63" s="70"/>
      <c r="L63" s="70"/>
      <c r="M63" s="70"/>
      <c r="N63" s="70"/>
      <c r="O63" s="70"/>
      <c r="P63" s="105"/>
      <c r="Q63" s="70"/>
      <c r="R63" s="68"/>
    </row>
    <row r="64" spans="1:18">
      <c r="A64" s="57"/>
      <c r="B64" s="65"/>
      <c r="C64" s="70"/>
      <c r="D64" s="104"/>
      <c r="E64" s="70"/>
      <c r="F64" s="70"/>
      <c r="G64" s="70"/>
      <c r="H64" s="105"/>
      <c r="I64" s="70"/>
      <c r="J64" s="104"/>
      <c r="K64" s="70"/>
      <c r="L64" s="70"/>
      <c r="M64" s="70"/>
      <c r="N64" s="70"/>
      <c r="O64" s="70"/>
      <c r="P64" s="105"/>
      <c r="Q64" s="70"/>
      <c r="R64" s="68"/>
    </row>
    <row r="65" spans="1:18">
      <c r="A65" s="57"/>
      <c r="B65" s="65"/>
      <c r="C65" s="70"/>
      <c r="D65" s="104"/>
      <c r="E65" s="70"/>
      <c r="F65" s="70"/>
      <c r="G65" s="70"/>
      <c r="H65" s="105"/>
      <c r="I65" s="70"/>
      <c r="J65" s="104"/>
      <c r="K65" s="70"/>
      <c r="L65" s="70"/>
      <c r="M65" s="70"/>
      <c r="N65" s="70"/>
      <c r="O65" s="70"/>
      <c r="P65" s="105"/>
      <c r="Q65" s="70"/>
      <c r="R65" s="68"/>
    </row>
    <row r="66" spans="1:18">
      <c r="A66" s="57"/>
      <c r="B66" s="65"/>
      <c r="C66" s="70"/>
      <c r="D66" s="104"/>
      <c r="E66" s="70"/>
      <c r="F66" s="70"/>
      <c r="G66" s="70"/>
      <c r="H66" s="105"/>
      <c r="I66" s="70"/>
      <c r="J66" s="104"/>
      <c r="K66" s="70"/>
      <c r="L66" s="70"/>
      <c r="M66" s="70"/>
      <c r="N66" s="70"/>
      <c r="O66" s="70"/>
      <c r="P66" s="105"/>
      <c r="Q66" s="70"/>
      <c r="R66" s="68"/>
    </row>
    <row r="67" spans="1:18">
      <c r="A67" s="57"/>
      <c r="B67" s="65"/>
      <c r="C67" s="70"/>
      <c r="D67" s="104"/>
      <c r="E67" s="70"/>
      <c r="F67" s="70"/>
      <c r="G67" s="70"/>
      <c r="H67" s="105"/>
      <c r="I67" s="70"/>
      <c r="J67" s="104"/>
      <c r="K67" s="70"/>
      <c r="L67" s="70"/>
      <c r="M67" s="70"/>
      <c r="N67" s="70"/>
      <c r="O67" s="70"/>
      <c r="P67" s="105"/>
      <c r="Q67" s="70"/>
      <c r="R67" s="68"/>
    </row>
    <row r="68" spans="1:18">
      <c r="A68" s="57"/>
      <c r="B68" s="65"/>
      <c r="C68" s="70"/>
      <c r="D68" s="104"/>
      <c r="E68" s="70"/>
      <c r="F68" s="70"/>
      <c r="G68" s="70"/>
      <c r="H68" s="105"/>
      <c r="I68" s="70"/>
      <c r="J68" s="104"/>
      <c r="K68" s="70"/>
      <c r="L68" s="70"/>
      <c r="M68" s="70"/>
      <c r="N68" s="70"/>
      <c r="O68" s="70"/>
      <c r="P68" s="105"/>
      <c r="Q68" s="70"/>
      <c r="R68" s="68"/>
    </row>
    <row r="69" spans="1:18">
      <c r="A69" s="57"/>
      <c r="B69" s="65"/>
      <c r="C69" s="70"/>
      <c r="D69" s="104"/>
      <c r="E69" s="70"/>
      <c r="F69" s="70"/>
      <c r="G69" s="70"/>
      <c r="H69" s="105"/>
      <c r="I69" s="70"/>
      <c r="J69" s="104"/>
      <c r="K69" s="70"/>
      <c r="L69" s="70"/>
      <c r="M69" s="70"/>
      <c r="N69" s="70"/>
      <c r="O69" s="70"/>
      <c r="P69" s="105"/>
      <c r="Q69" s="70"/>
      <c r="R69" s="68"/>
    </row>
    <row r="70" spans="1:18" s="1" customFormat="1" ht="15">
      <c r="A70" s="74"/>
      <c r="B70" s="75"/>
      <c r="C70" s="76"/>
      <c r="D70" s="106" t="s">
        <v>54</v>
      </c>
      <c r="E70" s="107"/>
      <c r="F70" s="107"/>
      <c r="G70" s="108" t="s">
        <v>55</v>
      </c>
      <c r="H70" s="109"/>
      <c r="I70" s="76"/>
      <c r="J70" s="106" t="s">
        <v>54</v>
      </c>
      <c r="K70" s="107"/>
      <c r="L70" s="107"/>
      <c r="M70" s="107"/>
      <c r="N70" s="108" t="s">
        <v>55</v>
      </c>
      <c r="O70" s="107"/>
      <c r="P70" s="109"/>
      <c r="Q70" s="76"/>
      <c r="R70" s="80"/>
    </row>
    <row r="71" spans="1:18" s="1" customFormat="1" ht="14.45" customHeight="1">
      <c r="A71" s="74"/>
      <c r="B71" s="110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2"/>
    </row>
    <row r="72" spans="1:18">
      <c r="A72" s="57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</row>
    <row r="73" spans="1:18">
      <c r="A73" s="57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</row>
    <row r="74" spans="1:18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</row>
    <row r="75" spans="1:18" s="1" customFormat="1" ht="6.95" customHeight="1">
      <c r="A75" s="74"/>
      <c r="B75" s="113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5"/>
    </row>
    <row r="76" spans="1:18" s="1" customFormat="1" ht="36.950000000000003" customHeight="1">
      <c r="A76" s="74"/>
      <c r="B76" s="75"/>
      <c r="C76" s="66" t="s">
        <v>109</v>
      </c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80"/>
    </row>
    <row r="77" spans="1:18" s="1" customFormat="1" ht="6.95" customHeight="1">
      <c r="A77" s="74"/>
      <c r="B77" s="75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80"/>
    </row>
    <row r="78" spans="1:18" s="1" customFormat="1" ht="30" customHeight="1">
      <c r="A78" s="74"/>
      <c r="B78" s="75"/>
      <c r="C78" s="71" t="s">
        <v>17</v>
      </c>
      <c r="D78" s="76"/>
      <c r="E78" s="76"/>
      <c r="F78" s="72" t="str">
        <f>F6</f>
        <v>MŠ Pohořská - kanalizace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6"/>
      <c r="R78" s="80"/>
    </row>
    <row r="79" spans="1:18" s="1" customFormat="1" ht="36.950000000000003" customHeight="1">
      <c r="A79" s="74"/>
      <c r="B79" s="75"/>
      <c r="C79" s="116" t="s">
        <v>105</v>
      </c>
      <c r="D79" s="76"/>
      <c r="E79" s="76"/>
      <c r="F79" s="117" t="str">
        <f>F7</f>
        <v>SO.99 - VRN</v>
      </c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6"/>
      <c r="R79" s="80"/>
    </row>
    <row r="80" spans="1:18" s="1" customFormat="1" ht="6.95" customHeight="1">
      <c r="A80" s="74"/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80"/>
    </row>
    <row r="81" spans="1:47" s="1" customFormat="1" ht="18" customHeight="1">
      <c r="A81" s="74"/>
      <c r="B81" s="75"/>
      <c r="C81" s="71" t="s">
        <v>21</v>
      </c>
      <c r="D81" s="76"/>
      <c r="E81" s="76"/>
      <c r="F81" s="81" t="str">
        <f>F9</f>
        <v>Pohořská 988/23, 742 35 Odry</v>
      </c>
      <c r="G81" s="76"/>
      <c r="H81" s="76"/>
      <c r="I81" s="76"/>
      <c r="J81" s="76"/>
      <c r="K81" s="71" t="s">
        <v>23</v>
      </c>
      <c r="L81" s="76"/>
      <c r="M81" s="82" t="str">
        <f>IF(O9="","",O9)</f>
        <v>11. 5. 2020</v>
      </c>
      <c r="N81" s="82"/>
      <c r="O81" s="82"/>
      <c r="P81" s="82"/>
      <c r="Q81" s="76"/>
      <c r="R81" s="80"/>
    </row>
    <row r="82" spans="1:47" s="1" customFormat="1" ht="6.95" customHeight="1">
      <c r="A82" s="74"/>
      <c r="B82" s="75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80"/>
    </row>
    <row r="83" spans="1:47" s="1" customFormat="1" ht="15">
      <c r="A83" s="74"/>
      <c r="B83" s="75"/>
      <c r="C83" s="71" t="s">
        <v>25</v>
      </c>
      <c r="D83" s="76"/>
      <c r="E83" s="76"/>
      <c r="F83" s="81" t="str">
        <f>E12</f>
        <v>Město Odry</v>
      </c>
      <c r="G83" s="76"/>
      <c r="H83" s="76"/>
      <c r="I83" s="76"/>
      <c r="J83" s="76"/>
      <c r="K83" s="71" t="s">
        <v>32</v>
      </c>
      <c r="L83" s="76"/>
      <c r="M83" s="83" t="str">
        <f>E18</f>
        <v>Ing. Vendula Kvapilová - BYVAST pro s.r.o.</v>
      </c>
      <c r="N83" s="83"/>
      <c r="O83" s="83"/>
      <c r="P83" s="83"/>
      <c r="Q83" s="83"/>
      <c r="R83" s="80"/>
    </row>
    <row r="84" spans="1:47" s="1" customFormat="1" ht="14.45" customHeight="1">
      <c r="A84" s="74"/>
      <c r="B84" s="75"/>
      <c r="C84" s="71" t="s">
        <v>30</v>
      </c>
      <c r="D84" s="76"/>
      <c r="E84" s="76"/>
      <c r="F84" s="81" t="str">
        <f>IF(E15="","",E15)</f>
        <v xml:space="preserve"> </v>
      </c>
      <c r="G84" s="76"/>
      <c r="H84" s="76"/>
      <c r="I84" s="76"/>
      <c r="J84" s="76"/>
      <c r="K84" s="71" t="s">
        <v>36</v>
      </c>
      <c r="L84" s="76"/>
      <c r="M84" s="83" t="str">
        <f>E21</f>
        <v>Jakub Hajný</v>
      </c>
      <c r="N84" s="83"/>
      <c r="O84" s="83"/>
      <c r="P84" s="83"/>
      <c r="Q84" s="83"/>
      <c r="R84" s="80"/>
    </row>
    <row r="85" spans="1:47" s="1" customFormat="1" ht="10.35" customHeight="1">
      <c r="A85" s="74"/>
      <c r="B85" s="75"/>
      <c r="C85" s="76"/>
      <c r="D85" s="76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80"/>
    </row>
    <row r="86" spans="1:47" s="1" customFormat="1" ht="29.25" customHeight="1">
      <c r="A86" s="74"/>
      <c r="B86" s="75"/>
      <c r="C86" s="118" t="s">
        <v>110</v>
      </c>
      <c r="D86" s="119"/>
      <c r="E86" s="119"/>
      <c r="F86" s="119"/>
      <c r="G86" s="119"/>
      <c r="H86" s="95"/>
      <c r="I86" s="95"/>
      <c r="J86" s="95"/>
      <c r="K86" s="95"/>
      <c r="L86" s="95"/>
      <c r="M86" s="95"/>
      <c r="N86" s="118" t="s">
        <v>111</v>
      </c>
      <c r="O86" s="119"/>
      <c r="P86" s="119"/>
      <c r="Q86" s="119"/>
      <c r="R86" s="80"/>
    </row>
    <row r="87" spans="1:47" s="1" customFormat="1" ht="10.35" customHeight="1">
      <c r="A87" s="74"/>
      <c r="B87" s="75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80"/>
    </row>
    <row r="88" spans="1:47" s="1" customFormat="1" ht="29.25" customHeight="1">
      <c r="A88" s="74"/>
      <c r="B88" s="75"/>
      <c r="C88" s="120" t="s">
        <v>112</v>
      </c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121">
        <f>N112</f>
        <v>0</v>
      </c>
      <c r="O88" s="122"/>
      <c r="P88" s="122"/>
      <c r="Q88" s="122"/>
      <c r="R88" s="80"/>
      <c r="AU88" s="21" t="s">
        <v>113</v>
      </c>
    </row>
    <row r="89" spans="1:47" s="6" customFormat="1" ht="24.95" customHeight="1">
      <c r="A89" s="123"/>
      <c r="B89" s="124"/>
      <c r="C89" s="125"/>
      <c r="D89" s="126" t="s">
        <v>122</v>
      </c>
      <c r="E89" s="125"/>
      <c r="F89" s="125"/>
      <c r="G89" s="125"/>
      <c r="H89" s="125"/>
      <c r="I89" s="125"/>
      <c r="J89" s="125"/>
      <c r="K89" s="125"/>
      <c r="L89" s="125"/>
      <c r="M89" s="125"/>
      <c r="N89" s="127">
        <f>N113</f>
        <v>0</v>
      </c>
      <c r="O89" s="128"/>
      <c r="P89" s="128"/>
      <c r="Q89" s="128"/>
      <c r="R89" s="129"/>
    </row>
    <row r="90" spans="1:47" s="7" customFormat="1" ht="19.899999999999999" customHeight="1">
      <c r="A90" s="130"/>
      <c r="B90" s="131"/>
      <c r="C90" s="132"/>
      <c r="D90" s="133" t="s">
        <v>705</v>
      </c>
      <c r="E90" s="132"/>
      <c r="F90" s="132"/>
      <c r="G90" s="132"/>
      <c r="H90" s="132"/>
      <c r="I90" s="132"/>
      <c r="J90" s="132"/>
      <c r="K90" s="132"/>
      <c r="L90" s="132"/>
      <c r="M90" s="132"/>
      <c r="N90" s="134">
        <f>N114</f>
        <v>0</v>
      </c>
      <c r="O90" s="135"/>
      <c r="P90" s="135"/>
      <c r="Q90" s="135"/>
      <c r="R90" s="136"/>
    </row>
    <row r="91" spans="1:47" s="7" customFormat="1" ht="19.899999999999999" customHeight="1">
      <c r="A91" s="130"/>
      <c r="B91" s="131"/>
      <c r="C91" s="132"/>
      <c r="D91" s="133" t="s">
        <v>706</v>
      </c>
      <c r="E91" s="132"/>
      <c r="F91" s="132"/>
      <c r="G91" s="132"/>
      <c r="H91" s="132"/>
      <c r="I91" s="132"/>
      <c r="J91" s="132"/>
      <c r="K91" s="132"/>
      <c r="L91" s="132"/>
      <c r="M91" s="132"/>
      <c r="N91" s="134">
        <f>N116</f>
        <v>0</v>
      </c>
      <c r="O91" s="135"/>
      <c r="P91" s="135"/>
      <c r="Q91" s="135"/>
      <c r="R91" s="136"/>
    </row>
    <row r="92" spans="1:47" s="1" customFormat="1" ht="21.75" customHeight="1">
      <c r="A92" s="74"/>
      <c r="B92" s="75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80"/>
    </row>
    <row r="93" spans="1:47" s="1" customFormat="1" ht="29.25" customHeight="1">
      <c r="A93" s="74"/>
      <c r="B93" s="75"/>
      <c r="C93" s="120" t="s">
        <v>124</v>
      </c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122">
        <v>0</v>
      </c>
      <c r="O93" s="137"/>
      <c r="P93" s="137"/>
      <c r="Q93" s="137"/>
      <c r="R93" s="80"/>
      <c r="T93" s="32"/>
      <c r="U93" s="33" t="s">
        <v>42</v>
      </c>
    </row>
    <row r="94" spans="1:47" s="1" customFormat="1" ht="18" customHeight="1">
      <c r="A94" s="74"/>
      <c r="B94" s="75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80"/>
    </row>
    <row r="95" spans="1:47" s="1" customFormat="1" ht="29.25" customHeight="1">
      <c r="A95" s="74"/>
      <c r="B95" s="75"/>
      <c r="C95" s="140" t="s">
        <v>97</v>
      </c>
      <c r="D95" s="95"/>
      <c r="E95" s="95"/>
      <c r="F95" s="95"/>
      <c r="G95" s="95"/>
      <c r="H95" s="95"/>
      <c r="I95" s="95"/>
      <c r="J95" s="95"/>
      <c r="K95" s="95"/>
      <c r="L95" s="141">
        <f>ROUND(SUM(N88+N93),2)</f>
        <v>0</v>
      </c>
      <c r="M95" s="141"/>
      <c r="N95" s="141"/>
      <c r="O95" s="141"/>
      <c r="P95" s="141"/>
      <c r="Q95" s="141"/>
      <c r="R95" s="80"/>
    </row>
    <row r="96" spans="1:47" s="1" customFormat="1" ht="6.95" customHeight="1">
      <c r="A96" s="74"/>
      <c r="B96" s="110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2"/>
    </row>
    <row r="97" spans="1:63">
      <c r="A97" s="57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</row>
    <row r="98" spans="1:63">
      <c r="A98" s="57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</row>
    <row r="99" spans="1:63">
      <c r="A99" s="57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</row>
    <row r="100" spans="1:63" s="1" customFormat="1" ht="6.95" customHeight="1">
      <c r="A100" s="74"/>
      <c r="B100" s="113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5"/>
    </row>
    <row r="101" spans="1:63" s="1" customFormat="1" ht="36.950000000000003" customHeight="1">
      <c r="A101" s="74"/>
      <c r="B101" s="75"/>
      <c r="C101" s="66" t="s">
        <v>125</v>
      </c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80"/>
    </row>
    <row r="102" spans="1:63" s="1" customFormat="1" ht="6.95" customHeight="1">
      <c r="A102" s="74"/>
      <c r="B102" s="75"/>
      <c r="C102" s="76"/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80"/>
    </row>
    <row r="103" spans="1:63" s="1" customFormat="1" ht="30" customHeight="1">
      <c r="A103" s="74"/>
      <c r="B103" s="75"/>
      <c r="C103" s="71" t="s">
        <v>17</v>
      </c>
      <c r="D103" s="76"/>
      <c r="E103" s="76"/>
      <c r="F103" s="72" t="str">
        <f>F6</f>
        <v>MŠ Pohořská - kanalizace</v>
      </c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6"/>
      <c r="R103" s="80"/>
    </row>
    <row r="104" spans="1:63" s="1" customFormat="1" ht="36.950000000000003" customHeight="1">
      <c r="A104" s="74"/>
      <c r="B104" s="75"/>
      <c r="C104" s="116" t="s">
        <v>105</v>
      </c>
      <c r="D104" s="76"/>
      <c r="E104" s="76"/>
      <c r="F104" s="117" t="str">
        <f>F7</f>
        <v>SO.99 - VRN</v>
      </c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6"/>
      <c r="R104" s="80"/>
    </row>
    <row r="105" spans="1:63" s="1" customFormat="1" ht="6.95" customHeight="1">
      <c r="A105" s="74"/>
      <c r="B105" s="75"/>
      <c r="C105" s="76"/>
      <c r="D105" s="76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80"/>
    </row>
    <row r="106" spans="1:63" s="1" customFormat="1" ht="18" customHeight="1">
      <c r="A106" s="74"/>
      <c r="B106" s="75"/>
      <c r="C106" s="71" t="s">
        <v>21</v>
      </c>
      <c r="D106" s="76"/>
      <c r="E106" s="76"/>
      <c r="F106" s="81" t="str">
        <f>F9</f>
        <v>Pohořská 988/23, 742 35 Odry</v>
      </c>
      <c r="G106" s="76"/>
      <c r="H106" s="76"/>
      <c r="I106" s="76"/>
      <c r="J106" s="76"/>
      <c r="K106" s="71" t="s">
        <v>23</v>
      </c>
      <c r="L106" s="76"/>
      <c r="M106" s="82" t="str">
        <f>IF(O9="","",O9)</f>
        <v>11. 5. 2020</v>
      </c>
      <c r="N106" s="82"/>
      <c r="O106" s="82"/>
      <c r="P106" s="82"/>
      <c r="Q106" s="76"/>
      <c r="R106" s="80"/>
    </row>
    <row r="107" spans="1:63" s="1" customFormat="1" ht="6.95" customHeight="1">
      <c r="A107" s="74"/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80"/>
    </row>
    <row r="108" spans="1:63" s="1" customFormat="1" ht="15">
      <c r="A108" s="74"/>
      <c r="B108" s="75"/>
      <c r="C108" s="71" t="s">
        <v>25</v>
      </c>
      <c r="D108" s="76"/>
      <c r="E108" s="76"/>
      <c r="F108" s="81" t="str">
        <f>E12</f>
        <v>Město Odry</v>
      </c>
      <c r="G108" s="76"/>
      <c r="H108" s="76"/>
      <c r="I108" s="76"/>
      <c r="J108" s="76"/>
      <c r="K108" s="71" t="s">
        <v>32</v>
      </c>
      <c r="L108" s="76"/>
      <c r="M108" s="83" t="str">
        <f>E18</f>
        <v>Ing. Vendula Kvapilová - BYVAST pro s.r.o.</v>
      </c>
      <c r="N108" s="83"/>
      <c r="O108" s="83"/>
      <c r="P108" s="83"/>
      <c r="Q108" s="83"/>
      <c r="R108" s="80"/>
    </row>
    <row r="109" spans="1:63" s="1" customFormat="1" ht="14.45" customHeight="1">
      <c r="A109" s="74"/>
      <c r="B109" s="75"/>
      <c r="C109" s="71" t="s">
        <v>30</v>
      </c>
      <c r="D109" s="76"/>
      <c r="E109" s="76"/>
      <c r="F109" s="81" t="str">
        <f>IF(E15="","",E15)</f>
        <v xml:space="preserve"> </v>
      </c>
      <c r="G109" s="76"/>
      <c r="H109" s="76"/>
      <c r="I109" s="76"/>
      <c r="J109" s="76"/>
      <c r="K109" s="71" t="s">
        <v>36</v>
      </c>
      <c r="L109" s="76"/>
      <c r="M109" s="83" t="str">
        <f>E21</f>
        <v>Jakub Hajný</v>
      </c>
      <c r="N109" s="83"/>
      <c r="O109" s="83"/>
      <c r="P109" s="83"/>
      <c r="Q109" s="83"/>
      <c r="R109" s="80"/>
    </row>
    <row r="110" spans="1:63" s="1" customFormat="1" ht="10.35" customHeight="1">
      <c r="A110" s="74"/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80"/>
    </row>
    <row r="111" spans="1:63" s="8" customFormat="1" ht="29.25" customHeight="1">
      <c r="A111" s="142"/>
      <c r="B111" s="143"/>
      <c r="C111" s="144" t="s">
        <v>126</v>
      </c>
      <c r="D111" s="145" t="s">
        <v>127</v>
      </c>
      <c r="E111" s="145" t="s">
        <v>60</v>
      </c>
      <c r="F111" s="146" t="s">
        <v>128</v>
      </c>
      <c r="G111" s="146"/>
      <c r="H111" s="146"/>
      <c r="I111" s="146"/>
      <c r="J111" s="145" t="s">
        <v>129</v>
      </c>
      <c r="K111" s="145" t="s">
        <v>130</v>
      </c>
      <c r="L111" s="146" t="s">
        <v>131</v>
      </c>
      <c r="M111" s="146"/>
      <c r="N111" s="146" t="s">
        <v>111</v>
      </c>
      <c r="O111" s="146"/>
      <c r="P111" s="146"/>
      <c r="Q111" s="147"/>
      <c r="R111" s="148"/>
      <c r="T111" s="24" t="s">
        <v>132</v>
      </c>
      <c r="U111" s="25" t="s">
        <v>42</v>
      </c>
      <c r="V111" s="25" t="s">
        <v>133</v>
      </c>
      <c r="W111" s="25" t="s">
        <v>134</v>
      </c>
      <c r="X111" s="25" t="s">
        <v>135</v>
      </c>
      <c r="Y111" s="25" t="s">
        <v>136</v>
      </c>
      <c r="Z111" s="25" t="s">
        <v>137</v>
      </c>
      <c r="AA111" s="26" t="s">
        <v>138</v>
      </c>
    </row>
    <row r="112" spans="1:63" s="1" customFormat="1" ht="29.25" customHeight="1">
      <c r="A112" s="74"/>
      <c r="B112" s="75"/>
      <c r="C112" s="152" t="s">
        <v>107</v>
      </c>
      <c r="D112" s="76"/>
      <c r="E112" s="76"/>
      <c r="F112" s="76"/>
      <c r="G112" s="76"/>
      <c r="H112" s="76"/>
      <c r="I112" s="76"/>
      <c r="J112" s="76"/>
      <c r="K112" s="76"/>
      <c r="L112" s="211"/>
      <c r="M112" s="211"/>
      <c r="N112" s="153">
        <f>BK112</f>
        <v>0</v>
      </c>
      <c r="O112" s="154"/>
      <c r="P112" s="154"/>
      <c r="Q112" s="154"/>
      <c r="R112" s="80"/>
      <c r="T112" s="27"/>
      <c r="U112" s="23"/>
      <c r="V112" s="23"/>
      <c r="W112" s="34">
        <f>W113</f>
        <v>0</v>
      </c>
      <c r="X112" s="23"/>
      <c r="Y112" s="34">
        <f>Y113</f>
        <v>0</v>
      </c>
      <c r="Z112" s="23"/>
      <c r="AA112" s="35">
        <f>AA113</f>
        <v>0</v>
      </c>
      <c r="AT112" s="21" t="s">
        <v>77</v>
      </c>
      <c r="AU112" s="21" t="s">
        <v>113</v>
      </c>
      <c r="BK112" s="36">
        <f>BK113</f>
        <v>0</v>
      </c>
    </row>
    <row r="113" spans="1:65" s="9" customFormat="1" ht="37.35" customHeight="1">
      <c r="A113" s="158"/>
      <c r="B113" s="159"/>
      <c r="C113" s="160"/>
      <c r="D113" s="161" t="s">
        <v>122</v>
      </c>
      <c r="E113" s="161"/>
      <c r="F113" s="161"/>
      <c r="G113" s="161"/>
      <c r="H113" s="161"/>
      <c r="I113" s="161"/>
      <c r="J113" s="161"/>
      <c r="K113" s="161"/>
      <c r="L113" s="212"/>
      <c r="M113" s="212"/>
      <c r="N113" s="162">
        <f>BK113</f>
        <v>0</v>
      </c>
      <c r="O113" s="127"/>
      <c r="P113" s="127"/>
      <c r="Q113" s="127"/>
      <c r="R113" s="163"/>
      <c r="T113" s="38"/>
      <c r="U113" s="37"/>
      <c r="V113" s="37"/>
      <c r="W113" s="39">
        <f>W114+W116</f>
        <v>0</v>
      </c>
      <c r="X113" s="37"/>
      <c r="Y113" s="39">
        <f>Y114+Y116</f>
        <v>0</v>
      </c>
      <c r="Z113" s="37"/>
      <c r="AA113" s="40">
        <f>AA114+AA116</f>
        <v>0</v>
      </c>
      <c r="AR113" s="41" t="s">
        <v>333</v>
      </c>
      <c r="AT113" s="42" t="s">
        <v>77</v>
      </c>
      <c r="AU113" s="42" t="s">
        <v>78</v>
      </c>
      <c r="AY113" s="41" t="s">
        <v>139</v>
      </c>
      <c r="BK113" s="43">
        <f>BK114+BK116</f>
        <v>0</v>
      </c>
    </row>
    <row r="114" spans="1:65" s="9" customFormat="1" ht="19.899999999999999" customHeight="1">
      <c r="A114" s="158"/>
      <c r="B114" s="159"/>
      <c r="C114" s="160"/>
      <c r="D114" s="167" t="s">
        <v>705</v>
      </c>
      <c r="E114" s="167"/>
      <c r="F114" s="167"/>
      <c r="G114" s="167"/>
      <c r="H114" s="167"/>
      <c r="I114" s="167"/>
      <c r="J114" s="167"/>
      <c r="K114" s="167"/>
      <c r="L114" s="213"/>
      <c r="M114" s="213"/>
      <c r="N114" s="168">
        <f>BK114</f>
        <v>0</v>
      </c>
      <c r="O114" s="169"/>
      <c r="P114" s="169"/>
      <c r="Q114" s="169"/>
      <c r="R114" s="163"/>
      <c r="T114" s="38"/>
      <c r="U114" s="37"/>
      <c r="V114" s="37"/>
      <c r="W114" s="39">
        <f>W115</f>
        <v>0</v>
      </c>
      <c r="X114" s="37"/>
      <c r="Y114" s="39">
        <f>Y115</f>
        <v>0</v>
      </c>
      <c r="Z114" s="37"/>
      <c r="AA114" s="40">
        <f>AA115</f>
        <v>0</v>
      </c>
      <c r="AR114" s="41" t="s">
        <v>333</v>
      </c>
      <c r="AT114" s="42" t="s">
        <v>77</v>
      </c>
      <c r="AU114" s="42" t="s">
        <v>86</v>
      </c>
      <c r="AY114" s="41" t="s">
        <v>139</v>
      </c>
      <c r="BK114" s="43">
        <f>BK115</f>
        <v>0</v>
      </c>
    </row>
    <row r="115" spans="1:65" s="1" customFormat="1" ht="16.5" customHeight="1">
      <c r="A115" s="74"/>
      <c r="B115" s="75"/>
      <c r="C115" s="170" t="s">
        <v>86</v>
      </c>
      <c r="D115" s="170" t="s">
        <v>141</v>
      </c>
      <c r="E115" s="171" t="s">
        <v>707</v>
      </c>
      <c r="F115" s="172" t="s">
        <v>708</v>
      </c>
      <c r="G115" s="172"/>
      <c r="H115" s="172"/>
      <c r="I115" s="172"/>
      <c r="J115" s="173" t="s">
        <v>345</v>
      </c>
      <c r="K115" s="174">
        <v>1</v>
      </c>
      <c r="L115" s="214"/>
      <c r="M115" s="214"/>
      <c r="N115" s="175">
        <f>ROUND(L115*K115,2)</f>
        <v>0</v>
      </c>
      <c r="O115" s="175"/>
      <c r="P115" s="175"/>
      <c r="Q115" s="175"/>
      <c r="R115" s="80"/>
      <c r="T115" s="44" t="s">
        <v>5</v>
      </c>
      <c r="U115" s="22" t="s">
        <v>43</v>
      </c>
      <c r="V115" s="45">
        <v>0</v>
      </c>
      <c r="W115" s="45">
        <f>V115*K115</f>
        <v>0</v>
      </c>
      <c r="X115" s="45">
        <v>0</v>
      </c>
      <c r="Y115" s="45">
        <f>X115*K115</f>
        <v>0</v>
      </c>
      <c r="Z115" s="45">
        <v>0</v>
      </c>
      <c r="AA115" s="46">
        <f>Z115*K115</f>
        <v>0</v>
      </c>
      <c r="AR115" s="21" t="s">
        <v>346</v>
      </c>
      <c r="AT115" s="21" t="s">
        <v>141</v>
      </c>
      <c r="AU115" s="21" t="s">
        <v>103</v>
      </c>
      <c r="AY115" s="21" t="s">
        <v>139</v>
      </c>
      <c r="BE115" s="47">
        <f>IF(U115="základní",N115,0)</f>
        <v>0</v>
      </c>
      <c r="BF115" s="47">
        <f>IF(U115="snížená",N115,0)</f>
        <v>0</v>
      </c>
      <c r="BG115" s="47">
        <f>IF(U115="zákl. přenesená",N115,0)</f>
        <v>0</v>
      </c>
      <c r="BH115" s="47">
        <f>IF(U115="sníž. přenesená",N115,0)</f>
        <v>0</v>
      </c>
      <c r="BI115" s="47">
        <f>IF(U115="nulová",N115,0)</f>
        <v>0</v>
      </c>
      <c r="BJ115" s="21" t="s">
        <v>86</v>
      </c>
      <c r="BK115" s="47">
        <f>ROUND(L115*K115,2)</f>
        <v>0</v>
      </c>
      <c r="BL115" s="21" t="s">
        <v>346</v>
      </c>
      <c r="BM115" s="21" t="s">
        <v>709</v>
      </c>
    </row>
    <row r="116" spans="1:65" s="9" customFormat="1" ht="29.85" customHeight="1">
      <c r="A116" s="158"/>
      <c r="B116" s="159"/>
      <c r="C116" s="160"/>
      <c r="D116" s="167" t="s">
        <v>706</v>
      </c>
      <c r="E116" s="167"/>
      <c r="F116" s="167"/>
      <c r="G116" s="167"/>
      <c r="H116" s="167"/>
      <c r="I116" s="167"/>
      <c r="J116" s="167"/>
      <c r="K116" s="167"/>
      <c r="L116" s="213"/>
      <c r="M116" s="213"/>
      <c r="N116" s="206">
        <f>BK116</f>
        <v>0</v>
      </c>
      <c r="O116" s="207"/>
      <c r="P116" s="207"/>
      <c r="Q116" s="207"/>
      <c r="R116" s="163"/>
      <c r="T116" s="38"/>
      <c r="U116" s="37"/>
      <c r="V116" s="37"/>
      <c r="W116" s="39">
        <f>W117</f>
        <v>0</v>
      </c>
      <c r="X116" s="37"/>
      <c r="Y116" s="39">
        <f>Y117</f>
        <v>0</v>
      </c>
      <c r="Z116" s="37"/>
      <c r="AA116" s="40">
        <f>AA117</f>
        <v>0</v>
      </c>
      <c r="AR116" s="41" t="s">
        <v>333</v>
      </c>
      <c r="AT116" s="42" t="s">
        <v>77</v>
      </c>
      <c r="AU116" s="42" t="s">
        <v>86</v>
      </c>
      <c r="AY116" s="41" t="s">
        <v>139</v>
      </c>
      <c r="BK116" s="43">
        <f>BK117</f>
        <v>0</v>
      </c>
    </row>
    <row r="117" spans="1:65" s="1" customFormat="1" ht="38.25" customHeight="1">
      <c r="A117" s="74"/>
      <c r="B117" s="75"/>
      <c r="C117" s="170" t="s">
        <v>103</v>
      </c>
      <c r="D117" s="170" t="s">
        <v>141</v>
      </c>
      <c r="E117" s="171" t="s">
        <v>710</v>
      </c>
      <c r="F117" s="172" t="s">
        <v>711</v>
      </c>
      <c r="G117" s="172"/>
      <c r="H117" s="172"/>
      <c r="I117" s="172"/>
      <c r="J117" s="173" t="s">
        <v>345</v>
      </c>
      <c r="K117" s="174">
        <v>1</v>
      </c>
      <c r="L117" s="214"/>
      <c r="M117" s="214"/>
      <c r="N117" s="175">
        <f>ROUND(L117*K117,2)</f>
        <v>0</v>
      </c>
      <c r="O117" s="175"/>
      <c r="P117" s="175"/>
      <c r="Q117" s="175"/>
      <c r="R117" s="80"/>
      <c r="T117" s="44" t="s">
        <v>5</v>
      </c>
      <c r="U117" s="50" t="s">
        <v>43</v>
      </c>
      <c r="V117" s="51">
        <v>0</v>
      </c>
      <c r="W117" s="51">
        <f>V117*K117</f>
        <v>0</v>
      </c>
      <c r="X117" s="51">
        <v>0</v>
      </c>
      <c r="Y117" s="51">
        <f>X117*K117</f>
        <v>0</v>
      </c>
      <c r="Z117" s="51">
        <v>0</v>
      </c>
      <c r="AA117" s="52">
        <f>Z117*K117</f>
        <v>0</v>
      </c>
      <c r="AR117" s="21" t="s">
        <v>346</v>
      </c>
      <c r="AT117" s="21" t="s">
        <v>141</v>
      </c>
      <c r="AU117" s="21" t="s">
        <v>103</v>
      </c>
      <c r="AY117" s="21" t="s">
        <v>139</v>
      </c>
      <c r="BE117" s="47">
        <f>IF(U117="základní",N117,0)</f>
        <v>0</v>
      </c>
      <c r="BF117" s="47">
        <f>IF(U117="snížená",N117,0)</f>
        <v>0</v>
      </c>
      <c r="BG117" s="47">
        <f>IF(U117="zákl. přenesená",N117,0)</f>
        <v>0</v>
      </c>
      <c r="BH117" s="47">
        <f>IF(U117="sníž. přenesená",N117,0)</f>
        <v>0</v>
      </c>
      <c r="BI117" s="47">
        <f>IF(U117="nulová",N117,0)</f>
        <v>0</v>
      </c>
      <c r="BJ117" s="21" t="s">
        <v>86</v>
      </c>
      <c r="BK117" s="47">
        <f>ROUND(L117*K117,2)</f>
        <v>0</v>
      </c>
      <c r="BL117" s="21" t="s">
        <v>346</v>
      </c>
      <c r="BM117" s="21" t="s">
        <v>712</v>
      </c>
    </row>
    <row r="118" spans="1:65" s="1" customFormat="1" ht="6.95" customHeight="1">
      <c r="A118" s="74"/>
      <c r="B118" s="110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2"/>
    </row>
    <row r="119" spans="1:65">
      <c r="A119" s="57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</row>
    <row r="120" spans="1:65">
      <c r="A120" s="57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</row>
  </sheetData>
  <sheetProtection algorithmName="SHA-512" hashValue="rSsV51l5RXDNps4DhpVUsJyeoQzUrO4x4JB2aMKvv+aZvYYCla26wlU+gK7bUdCm8yinQB4XyzASDm+EXTlHAg==" saltValue="fChktL4qhcjJxZU6NVhFSA==" spinCount="100000" sheet="1" objects="1" scenarios="1"/>
  <mergeCells count="6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L95:Q95"/>
    <mergeCell ref="C101:Q101"/>
    <mergeCell ref="F103:P103"/>
    <mergeCell ref="F104:P104"/>
    <mergeCell ref="M106:P106"/>
    <mergeCell ref="M108:Q108"/>
    <mergeCell ref="H1:K1"/>
    <mergeCell ref="S2:AC2"/>
    <mergeCell ref="F117:I117"/>
    <mergeCell ref="L117:M117"/>
    <mergeCell ref="N117:Q117"/>
    <mergeCell ref="N112:Q112"/>
    <mergeCell ref="N113:Q113"/>
    <mergeCell ref="N114:Q114"/>
    <mergeCell ref="N116:Q116"/>
    <mergeCell ref="M109:Q109"/>
    <mergeCell ref="F111:I111"/>
    <mergeCell ref="L111:M111"/>
    <mergeCell ref="N111:Q111"/>
    <mergeCell ref="F115:I115"/>
    <mergeCell ref="L115:M115"/>
    <mergeCell ref="N115:Q115"/>
  </mergeCells>
  <hyperlinks>
    <hyperlink ref="F1:G1" location="C2" display="1) Krycí list rozpočtu"/>
    <hyperlink ref="H1:K1" location="C86" display="2) Rekapitulace rozpočtu"/>
    <hyperlink ref="L1" location="C11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SO.00 - Bourací práce</vt:lpstr>
      <vt:lpstr>SO.01 - Nový stav</vt:lpstr>
      <vt:lpstr>SO.99 - VRN</vt:lpstr>
      <vt:lpstr>'Rekapitulace stavby'!Názvy_tisku</vt:lpstr>
      <vt:lpstr>'SO.00 - Bourací práce'!Názvy_tisku</vt:lpstr>
      <vt:lpstr>'SO.01 - Nový stav'!Názvy_tisku</vt:lpstr>
      <vt:lpstr>'SO.99 - VRN'!Názvy_tisku</vt:lpstr>
      <vt:lpstr>'Rekapitulace stavby'!Oblast_tisku</vt:lpstr>
      <vt:lpstr>'SO.00 - Bourací práce'!Oblast_tisku</vt:lpstr>
      <vt:lpstr>'SO.01 - Nový stav'!Oblast_tisku</vt:lpstr>
      <vt:lpstr>'SO.99 -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Jan Zezulka</cp:lastModifiedBy>
  <dcterms:created xsi:type="dcterms:W3CDTF">2020-05-13T06:54:22Z</dcterms:created>
  <dcterms:modified xsi:type="dcterms:W3CDTF">2021-04-16T09:33:57Z</dcterms:modified>
</cp:coreProperties>
</file>